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701_01 - Stavební část" sheetId="2" r:id="rId2"/>
    <sheet name="SO 701_02 - Chlazení" sheetId="3" r:id="rId3"/>
    <sheet name="SO 701_03 - Rozvody ZTI" sheetId="4" r:id="rId4"/>
    <sheet name="SO 701_04 - Elektroinstalace" sheetId="5" r:id="rId5"/>
    <sheet name="SO 999 - VRN" sheetId="6" r:id="rId6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'SO 701_01 - Stavební část'!$C$147:$K$532</definedName>
    <definedName name="_xlnm.Print_Area" localSheetId="1">'SO 701_01 - Stavební část'!$C$4:$J$76,'SO 701_01 - Stavební část'!$C$82:$J$129,'SO 701_01 - Stavební část'!$C$135:$K$532</definedName>
    <definedName name="_xlnm.Print_Titles" localSheetId="1">'SO 701_01 - Stavební část'!$147:$147</definedName>
    <definedName name="_xlnm._FilterDatabase" localSheetId="2" hidden="1">'SO 701_02 - Chlazení'!$C$128:$K$167</definedName>
    <definedName name="_xlnm.Print_Area" localSheetId="2">'SO 701_02 - Chlazení'!$C$4:$J$76,'SO 701_02 - Chlazení'!$C$82:$J$110,'SO 701_02 - Chlazení'!$C$116:$K$167</definedName>
    <definedName name="_xlnm.Print_Titles" localSheetId="2">'SO 701_02 - Chlazení'!$128:$128</definedName>
    <definedName name="_xlnm._FilterDatabase" localSheetId="3" hidden="1">'SO 701_03 - Rozvody ZTI'!$C$131:$K$159</definedName>
    <definedName name="_xlnm.Print_Area" localSheetId="3">'SO 701_03 - Rozvody ZTI'!$C$4:$J$76,'SO 701_03 - Rozvody ZTI'!$C$82:$J$113,'SO 701_03 - Rozvody ZTI'!$C$119:$K$159</definedName>
    <definedName name="_xlnm.Print_Titles" localSheetId="3">'SO 701_03 - Rozvody ZTI'!$131:$131</definedName>
    <definedName name="_xlnm._FilterDatabase" localSheetId="4" hidden="1">'SO 701_04 - Elektroinstalace'!$C$132:$K$203</definedName>
    <definedName name="_xlnm.Print_Area" localSheetId="4">'SO 701_04 - Elektroinstalace'!$C$4:$J$76,'SO 701_04 - Elektroinstalace'!$C$82:$J$114,'SO 701_04 - Elektroinstalace'!$C$120:$K$203</definedName>
    <definedName name="_xlnm.Print_Titles" localSheetId="4">'SO 701_04 - Elektroinstalace'!$132:$132</definedName>
    <definedName name="_xlnm._FilterDatabase" localSheetId="5" hidden="1">'SO 999 - VRN'!$C$134:$K$163</definedName>
    <definedName name="_xlnm.Print_Area" localSheetId="5">'SO 999 - VRN'!$C$4:$J$76,'SO 999 - VRN'!$C$82:$J$116,'SO 999 - VRN'!$C$122:$K$163</definedName>
    <definedName name="_xlnm.Print_Titles" localSheetId="5">'SO 999 - VRN'!$134:$134</definedName>
  </definedNames>
  <calcPr/>
</workbook>
</file>

<file path=xl/calcChain.xml><?xml version="1.0" encoding="utf-8"?>
<calcChain xmlns="http://schemas.openxmlformats.org/spreadsheetml/2006/main">
  <c i="6" l="1" r="J39"/>
  <c r="J38"/>
  <c i="1" r="AY99"/>
  <c i="6" r="J37"/>
  <c i="1" r="AX99"/>
  <c i="6" r="BI163"/>
  <c r="BH163"/>
  <c r="BG163"/>
  <c r="BF163"/>
  <c r="BK163"/>
  <c r="J163"/>
  <c r="BE163"/>
  <c r="BI162"/>
  <c r="BH162"/>
  <c r="BG162"/>
  <c r="BF162"/>
  <c r="BK162"/>
  <c r="J162"/>
  <c r="BE162"/>
  <c r="BI161"/>
  <c r="BH161"/>
  <c r="BG161"/>
  <c r="BF161"/>
  <c r="BK161"/>
  <c r="J161"/>
  <c r="BE161"/>
  <c r="BI156"/>
  <c r="BH156"/>
  <c r="BG156"/>
  <c r="BF156"/>
  <c r="T156"/>
  <c r="T155"/>
  <c r="R156"/>
  <c r="R155"/>
  <c r="P156"/>
  <c r="P155"/>
  <c r="BI153"/>
  <c r="BH153"/>
  <c r="BG153"/>
  <c r="BF153"/>
  <c r="T153"/>
  <c r="T152"/>
  <c r="R153"/>
  <c r="R152"/>
  <c r="P153"/>
  <c r="P152"/>
  <c r="BI151"/>
  <c r="BH151"/>
  <c r="BG151"/>
  <c r="BF151"/>
  <c r="T151"/>
  <c r="T150"/>
  <c r="R151"/>
  <c r="R150"/>
  <c r="P151"/>
  <c r="P150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37"/>
  <c r="BH137"/>
  <c r="BG137"/>
  <c r="BF137"/>
  <c r="T137"/>
  <c r="T136"/>
  <c r="R137"/>
  <c r="R136"/>
  <c r="P137"/>
  <c r="P136"/>
  <c r="J132"/>
  <c r="J131"/>
  <c r="F131"/>
  <c r="F129"/>
  <c r="E127"/>
  <c r="BI114"/>
  <c r="BH114"/>
  <c r="BG114"/>
  <c r="BF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2"/>
  <c r="J91"/>
  <c r="F91"/>
  <c r="F89"/>
  <c r="E87"/>
  <c r="J18"/>
  <c r="E18"/>
  <c r="F132"/>
  <c r="J17"/>
  <c r="J12"/>
  <c r="J129"/>
  <c r="E7"/>
  <c r="E125"/>
  <c i="5" r="J39"/>
  <c r="J38"/>
  <c i="1" r="AY98"/>
  <c i="5" r="J37"/>
  <c i="1" r="AX98"/>
  <c i="5" r="BI203"/>
  <c r="BH203"/>
  <c r="BG203"/>
  <c r="BF203"/>
  <c r="BK203"/>
  <c r="J203"/>
  <c r="BE203"/>
  <c r="BI202"/>
  <c r="BH202"/>
  <c r="BG202"/>
  <c r="BF202"/>
  <c r="BK202"/>
  <c r="J202"/>
  <c r="BE202"/>
  <c r="BI201"/>
  <c r="BH201"/>
  <c r="BG201"/>
  <c r="BF201"/>
  <c r="BK201"/>
  <c r="J201"/>
  <c r="BE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J130"/>
  <c r="J129"/>
  <c r="F129"/>
  <c r="F127"/>
  <c r="E125"/>
  <c r="BI112"/>
  <c r="BH112"/>
  <c r="BG112"/>
  <c r="BF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J92"/>
  <c r="J91"/>
  <c r="F91"/>
  <c r="F89"/>
  <c r="E87"/>
  <c r="J18"/>
  <c r="E18"/>
  <c r="F130"/>
  <c r="J17"/>
  <c r="J12"/>
  <c r="J127"/>
  <c r="E7"/>
  <c r="E85"/>
  <c i="4" r="J39"/>
  <c r="J38"/>
  <c i="1" r="AY97"/>
  <c i="4" r="J37"/>
  <c i="1" r="AX97"/>
  <c i="4" r="BI159"/>
  <c r="BH159"/>
  <c r="BG159"/>
  <c r="BF159"/>
  <c r="BK159"/>
  <c r="J159"/>
  <c r="BE159"/>
  <c r="BI158"/>
  <c r="BH158"/>
  <c r="BG158"/>
  <c r="BF158"/>
  <c r="BK158"/>
  <c r="J158"/>
  <c r="BE158"/>
  <c r="BI157"/>
  <c r="BH157"/>
  <c r="BG157"/>
  <c r="BF157"/>
  <c r="BK157"/>
  <c r="J157"/>
  <c r="BE157"/>
  <c r="BI155"/>
  <c r="BH155"/>
  <c r="BG155"/>
  <c r="BF155"/>
  <c r="T155"/>
  <c r="T154"/>
  <c r="R155"/>
  <c r="R154"/>
  <c r="P155"/>
  <c r="P154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29"/>
  <c r="J128"/>
  <c r="F128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J92"/>
  <c r="J91"/>
  <c r="F91"/>
  <c r="F89"/>
  <c r="E87"/>
  <c r="J18"/>
  <c r="E18"/>
  <c r="F129"/>
  <c r="J17"/>
  <c r="J12"/>
  <c r="J126"/>
  <c r="E7"/>
  <c r="E122"/>
  <c i="3" r="J39"/>
  <c r="J38"/>
  <c i="1" r="AY96"/>
  <c i="3" r="J37"/>
  <c i="1" r="AX96"/>
  <c i="3" r="BI167"/>
  <c r="BH167"/>
  <c r="BG167"/>
  <c r="BF167"/>
  <c r="BK167"/>
  <c r="J167"/>
  <c r="BE167"/>
  <c r="BI166"/>
  <c r="BH166"/>
  <c r="BG166"/>
  <c r="BF166"/>
  <c r="BK166"/>
  <c r="J166"/>
  <c r="BE166"/>
  <c r="BI165"/>
  <c r="BH165"/>
  <c r="BG165"/>
  <c r="BF165"/>
  <c r="BK165"/>
  <c r="J165"/>
  <c r="BE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6"/>
  <c r="J125"/>
  <c r="F125"/>
  <c r="F123"/>
  <c r="E121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2"/>
  <c r="J91"/>
  <c r="F91"/>
  <c r="F89"/>
  <c r="E87"/>
  <c r="J18"/>
  <c r="E18"/>
  <c r="F126"/>
  <c r="J17"/>
  <c r="J12"/>
  <c r="J89"/>
  <c r="E7"/>
  <c r="E85"/>
  <c i="2" r="J284"/>
  <c r="J39"/>
  <c r="J38"/>
  <c i="1" r="AY95"/>
  <c i="2" r="J37"/>
  <c i="1" r="AX95"/>
  <c i="2" r="BI532"/>
  <c r="BH532"/>
  <c r="BG532"/>
  <c r="BF532"/>
  <c r="BK532"/>
  <c r="J532"/>
  <c r="BE532"/>
  <c r="BI531"/>
  <c r="BH531"/>
  <c r="BG531"/>
  <c r="BF531"/>
  <c r="BK531"/>
  <c r="J531"/>
  <c r="BE531"/>
  <c r="BI530"/>
  <c r="BH530"/>
  <c r="BG530"/>
  <c r="BF530"/>
  <c r="BK530"/>
  <c r="J530"/>
  <c r="BE530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T516"/>
  <c r="R517"/>
  <c r="R516"/>
  <c r="P517"/>
  <c r="P516"/>
  <c r="BI511"/>
  <c r="BH511"/>
  <c r="BG511"/>
  <c r="BF511"/>
  <c r="T511"/>
  <c r="R511"/>
  <c r="P511"/>
  <c r="BI510"/>
  <c r="BH510"/>
  <c r="BG510"/>
  <c r="BF510"/>
  <c r="T510"/>
  <c r="R510"/>
  <c r="P510"/>
  <c r="BI498"/>
  <c r="BH498"/>
  <c r="BG498"/>
  <c r="BF498"/>
  <c r="T498"/>
  <c r="R498"/>
  <c r="P498"/>
  <c r="BI497"/>
  <c r="BH497"/>
  <c r="BG497"/>
  <c r="BF497"/>
  <c r="T497"/>
  <c r="R497"/>
  <c r="P497"/>
  <c r="BI491"/>
  <c r="BH491"/>
  <c r="BG491"/>
  <c r="BF491"/>
  <c r="T491"/>
  <c r="R491"/>
  <c r="P491"/>
  <c r="BI484"/>
  <c r="BH484"/>
  <c r="BG484"/>
  <c r="BF484"/>
  <c r="T484"/>
  <c r="R484"/>
  <c r="P484"/>
  <c r="BI478"/>
  <c r="BH478"/>
  <c r="BG478"/>
  <c r="BF478"/>
  <c r="T478"/>
  <c r="R478"/>
  <c r="P478"/>
  <c r="BI477"/>
  <c r="BH477"/>
  <c r="BG477"/>
  <c r="BF477"/>
  <c r="T477"/>
  <c r="R477"/>
  <c r="P477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53"/>
  <c r="BH453"/>
  <c r="BG453"/>
  <c r="BF453"/>
  <c r="T453"/>
  <c r="R453"/>
  <c r="P453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2"/>
  <c r="BH442"/>
  <c r="BG442"/>
  <c r="BF442"/>
  <c r="T442"/>
  <c r="R442"/>
  <c r="P442"/>
  <c r="BI440"/>
  <c r="BH440"/>
  <c r="BG440"/>
  <c r="BF440"/>
  <c r="T440"/>
  <c r="R440"/>
  <c r="P440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6"/>
  <c r="BH416"/>
  <c r="BG416"/>
  <c r="BF416"/>
  <c r="T416"/>
  <c r="R416"/>
  <c r="P416"/>
  <c r="BI407"/>
  <c r="BH407"/>
  <c r="BG407"/>
  <c r="BF407"/>
  <c r="T407"/>
  <c r="R407"/>
  <c r="P407"/>
  <c r="BI399"/>
  <c r="BH399"/>
  <c r="BG399"/>
  <c r="BF399"/>
  <c r="T399"/>
  <c r="R399"/>
  <c r="P399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4"/>
  <c r="BH314"/>
  <c r="BG314"/>
  <c r="BF314"/>
  <c r="T314"/>
  <c r="R314"/>
  <c r="P314"/>
  <c r="BI306"/>
  <c r="BH306"/>
  <c r="BG306"/>
  <c r="BF306"/>
  <c r="T306"/>
  <c r="R306"/>
  <c r="P306"/>
  <c r="BI301"/>
  <c r="BH301"/>
  <c r="BG301"/>
  <c r="BF301"/>
  <c r="T301"/>
  <c r="R301"/>
  <c r="P301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J106"/>
  <c r="BI283"/>
  <c r="BH283"/>
  <c r="BG283"/>
  <c r="BF283"/>
  <c r="T283"/>
  <c r="R283"/>
  <c r="P283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0"/>
  <c r="BH220"/>
  <c r="BG220"/>
  <c r="BF220"/>
  <c r="T220"/>
  <c r="R220"/>
  <c r="P220"/>
  <c r="BI214"/>
  <c r="BH214"/>
  <c r="BG214"/>
  <c r="BF214"/>
  <c r="T214"/>
  <c r="R214"/>
  <c r="P214"/>
  <c r="BI212"/>
  <c r="BH212"/>
  <c r="BG212"/>
  <c r="BF212"/>
  <c r="T212"/>
  <c r="R212"/>
  <c r="P212"/>
  <c r="BI205"/>
  <c r="BH205"/>
  <c r="BG205"/>
  <c r="BF205"/>
  <c r="T205"/>
  <c r="R205"/>
  <c r="P205"/>
  <c r="BI198"/>
  <c r="BH198"/>
  <c r="BG198"/>
  <c r="BF198"/>
  <c r="T198"/>
  <c r="R198"/>
  <c r="P198"/>
  <c r="BI193"/>
  <c r="BH193"/>
  <c r="BG193"/>
  <c r="BF193"/>
  <c r="T193"/>
  <c r="R193"/>
  <c r="P193"/>
  <c r="BI191"/>
  <c r="BH191"/>
  <c r="BG191"/>
  <c r="BF191"/>
  <c r="T191"/>
  <c r="R191"/>
  <c r="P191"/>
  <c r="BI185"/>
  <c r="BH185"/>
  <c r="BG185"/>
  <c r="BF185"/>
  <c r="T185"/>
  <c r="R185"/>
  <c r="P185"/>
  <c r="BI183"/>
  <c r="BH183"/>
  <c r="BG183"/>
  <c r="BF183"/>
  <c r="T183"/>
  <c r="R183"/>
  <c r="P183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J145"/>
  <c r="J144"/>
  <c r="F144"/>
  <c r="F142"/>
  <c r="E140"/>
  <c r="BI127"/>
  <c r="BH127"/>
  <c r="BG127"/>
  <c r="BF127"/>
  <c r="BI126"/>
  <c r="BH126"/>
  <c r="BG126"/>
  <c r="BF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J92"/>
  <c r="J91"/>
  <c r="F91"/>
  <c r="F89"/>
  <c r="E87"/>
  <c r="J18"/>
  <c r="E18"/>
  <c r="F145"/>
  <c r="J17"/>
  <c r="J12"/>
  <c r="J142"/>
  <c r="E7"/>
  <c r="E138"/>
  <c i="1"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L90"/>
  <c r="AM90"/>
  <c r="AM89"/>
  <c r="L89"/>
  <c r="AM87"/>
  <c r="L87"/>
  <c r="L85"/>
  <c r="L84"/>
  <c i="2" r="BK510"/>
  <c r="BK484"/>
  <c r="J466"/>
  <c r="J451"/>
  <c r="J442"/>
  <c r="J416"/>
  <c r="J374"/>
  <c r="BK358"/>
  <c r="J344"/>
  <c r="BK314"/>
  <c r="BK264"/>
  <c r="BK245"/>
  <c r="BK234"/>
  <c r="BK220"/>
  <c r="J185"/>
  <c r="J156"/>
  <c r="BK440"/>
  <c r="J420"/>
  <c r="J380"/>
  <c r="BK364"/>
  <c r="BK359"/>
  <c r="J351"/>
  <c r="J342"/>
  <c r="BK320"/>
  <c r="J292"/>
  <c r="J283"/>
  <c r="J264"/>
  <c r="BK248"/>
  <c r="J236"/>
  <c r="BK224"/>
  <c r="J165"/>
  <c r="J527"/>
  <c r="J521"/>
  <c r="BK435"/>
  <c r="J399"/>
  <c r="BK356"/>
  <c r="BK330"/>
  <c r="BK286"/>
  <c r="J270"/>
  <c r="J254"/>
  <c r="J246"/>
  <c r="BK236"/>
  <c r="BK174"/>
  <c r="BK151"/>
  <c r="BK511"/>
  <c r="BK491"/>
  <c r="J468"/>
  <c r="BK453"/>
  <c r="J440"/>
  <c r="J386"/>
  <c r="J367"/>
  <c r="J361"/>
  <c r="BK348"/>
  <c r="J314"/>
  <c r="J290"/>
  <c r="J262"/>
  <c r="J226"/>
  <c r="BK193"/>
  <c r="BK167"/>
  <c i="1" r="AS94"/>
  <c i="3" r="BK136"/>
  <c r="J131"/>
  <c r="J155"/>
  <c r="J149"/>
  <c r="BK143"/>
  <c r="J138"/>
  <c r="J156"/>
  <c r="J145"/>
  <c r="J137"/>
  <c r="J163"/>
  <c r="J142"/>
  <c i="4" r="J148"/>
  <c r="J144"/>
  <c r="BK135"/>
  <c r="J140"/>
  <c r="BK150"/>
  <c r="BK137"/>
  <c r="J145"/>
  <c r="J139"/>
  <c r="J135"/>
  <c i="5" r="BK193"/>
  <c r="BK181"/>
  <c r="BK176"/>
  <c r="BK163"/>
  <c r="BK157"/>
  <c r="J152"/>
  <c r="J143"/>
  <c r="J139"/>
  <c r="BK197"/>
  <c r="J188"/>
  <c r="BK170"/>
  <c r="J155"/>
  <c r="BK146"/>
  <c r="BK137"/>
  <c r="BK189"/>
  <c r="J182"/>
  <c r="J172"/>
  <c r="J167"/>
  <c r="BK162"/>
  <c r="BK145"/>
  <c r="BK140"/>
  <c r="BK198"/>
  <c r="BK152"/>
  <c r="J146"/>
  <c i="6" r="J153"/>
  <c r="BK149"/>
  <c r="BK153"/>
  <c r="J137"/>
  <c r="BK137"/>
  <c i="2" r="J511"/>
  <c r="BK497"/>
  <c r="J477"/>
  <c r="J453"/>
  <c r="J446"/>
  <c r="BK420"/>
  <c r="J384"/>
  <c r="BK371"/>
  <c r="J356"/>
  <c r="BK328"/>
  <c r="BK268"/>
  <c r="J248"/>
  <c r="J240"/>
  <c r="J224"/>
  <c r="J193"/>
  <c r="BK159"/>
  <c r="BK442"/>
  <c r="BK422"/>
  <c r="BK384"/>
  <c r="BK367"/>
  <c r="J357"/>
  <c r="BK346"/>
  <c r="J327"/>
  <c r="BK301"/>
  <c r="J288"/>
  <c r="J274"/>
  <c r="BK250"/>
  <c r="J238"/>
  <c r="J220"/>
  <c r="BK185"/>
  <c r="J153"/>
  <c r="BK523"/>
  <c r="J519"/>
  <c r="BK416"/>
  <c r="BK370"/>
  <c r="J328"/>
  <c r="J320"/>
  <c r="BK282"/>
  <c r="BK262"/>
  <c r="J250"/>
  <c r="BK238"/>
  <c r="BK214"/>
  <c r="J167"/>
  <c r="J525"/>
  <c r="J498"/>
  <c r="J484"/>
  <c r="J464"/>
  <c r="BK451"/>
  <c r="J435"/>
  <c r="J389"/>
  <c r="J371"/>
  <c r="J362"/>
  <c r="BK351"/>
  <c r="J330"/>
  <c r="BK292"/>
  <c r="J282"/>
  <c r="BK251"/>
  <c r="J225"/>
  <c r="J191"/>
  <c r="BK172"/>
  <c r="BK155"/>
  <c i="3" r="J159"/>
  <c r="BK156"/>
  <c r="J154"/>
  <c r="BK149"/>
  <c r="J144"/>
  <c r="BK140"/>
  <c r="BK135"/>
  <c r="J162"/>
  <c r="J157"/>
  <c r="J150"/>
  <c r="BK144"/>
  <c r="BK139"/>
  <c r="BK159"/>
  <c r="BK152"/>
  <c r="J143"/>
  <c r="J136"/>
  <c r="BK162"/>
  <c r="J147"/>
  <c r="BK131"/>
  <c i="4" r="BK149"/>
  <c r="BK146"/>
  <c r="BK139"/>
  <c r="J153"/>
  <c r="J151"/>
  <c r="BK143"/>
  <c r="J149"/>
  <c r="J143"/>
  <c r="J137"/>
  <c i="5" r="J189"/>
  <c r="J180"/>
  <c r="BK172"/>
  <c r="BK161"/>
  <c r="J156"/>
  <c r="J151"/>
  <c r="BK141"/>
  <c r="J136"/>
  <c r="BK194"/>
  <c r="J184"/>
  <c r="BK173"/>
  <c r="J157"/>
  <c r="BK148"/>
  <c r="BK139"/>
  <c r="J192"/>
  <c r="J176"/>
  <c r="J170"/>
  <c r="BK164"/>
  <c r="BK144"/>
  <c r="BK136"/>
  <c r="J193"/>
  <c r="BK160"/>
  <c r="J149"/>
  <c i="6" r="BK156"/>
  <c r="J146"/>
  <c r="J149"/>
  <c r="BK151"/>
  <c i="2" r="BK521"/>
  <c r="J491"/>
  <c r="BK468"/>
  <c r="BK462"/>
  <c r="BK448"/>
  <c r="BK425"/>
  <c r="BK386"/>
  <c r="J372"/>
  <c r="BK357"/>
  <c r="BK336"/>
  <c r="BK278"/>
  <c r="BK258"/>
  <c r="BK243"/>
  <c r="BK225"/>
  <c r="BK212"/>
  <c r="BK183"/>
  <c r="BK153"/>
  <c r="BK431"/>
  <c r="BK389"/>
  <c r="J370"/>
  <c r="BK361"/>
  <c r="J353"/>
  <c r="BK344"/>
  <c r="J323"/>
  <c r="J301"/>
  <c r="J286"/>
  <c r="J268"/>
  <c r="BK246"/>
  <c r="J232"/>
  <c r="J198"/>
  <c r="J151"/>
  <c r="J523"/>
  <c r="J433"/>
  <c r="BK372"/>
  <c r="J336"/>
  <c r="BK323"/>
  <c r="J278"/>
  <c r="BK260"/>
  <c r="J244"/>
  <c r="BK230"/>
  <c r="BK191"/>
  <c r="BK527"/>
  <c r="J510"/>
  <c r="BK478"/>
  <c r="BK466"/>
  <c r="J450"/>
  <c r="J422"/>
  <c r="BK380"/>
  <c r="J365"/>
  <c r="J359"/>
  <c r="BK332"/>
  <c r="J295"/>
  <c r="J276"/>
  <c r="J258"/>
  <c r="J234"/>
  <c r="J205"/>
  <c r="J174"/>
  <c r="J159"/>
  <c i="3" r="BK160"/>
  <c r="BK157"/>
  <c r="BK155"/>
  <c r="BK148"/>
  <c r="BK142"/>
  <c r="BK137"/>
  <c r="BK132"/>
  <c r="J160"/>
  <c r="J151"/>
  <c r="BK145"/>
  <c r="J140"/>
  <c r="BK163"/>
  <c r="J153"/>
  <c r="J139"/>
  <c r="J135"/>
  <c r="J152"/>
  <c r="BK133"/>
  <c i="4" r="BK151"/>
  <c r="J147"/>
  <c r="BK142"/>
  <c r="J155"/>
  <c r="J138"/>
  <c r="BK148"/>
  <c r="J150"/>
  <c r="BK144"/>
  <c r="BK138"/>
  <c i="5" r="J197"/>
  <c r="BK188"/>
  <c r="BK179"/>
  <c r="BK171"/>
  <c r="J160"/>
  <c r="BK155"/>
  <c r="BK142"/>
  <c r="J137"/>
  <c r="J195"/>
  <c r="J177"/>
  <c r="BK159"/>
  <c r="J154"/>
  <c r="J145"/>
  <c r="J198"/>
  <c r="J186"/>
  <c r="J181"/>
  <c r="J169"/>
  <c r="J165"/>
  <c r="J159"/>
  <c r="BK143"/>
  <c r="J199"/>
  <c r="J161"/>
  <c r="BK151"/>
  <c i="6" r="J147"/>
  <c r="BK147"/>
  <c r="J151"/>
  <c r="J156"/>
  <c r="BK142"/>
  <c i="2" r="BK517"/>
  <c r="BK498"/>
  <c r="J478"/>
  <c r="BK464"/>
  <c r="BK450"/>
  <c r="BK433"/>
  <c r="BK407"/>
  <c r="BK365"/>
  <c r="BK353"/>
  <c r="BK295"/>
  <c r="J260"/>
  <c r="BK244"/>
  <c r="BK226"/>
  <c r="BK198"/>
  <c r="J172"/>
  <c r="BK446"/>
  <c r="J425"/>
  <c r="BK399"/>
  <c r="BK374"/>
  <c r="BK362"/>
  <c r="J348"/>
  <c r="J332"/>
  <c r="J306"/>
  <c r="BK290"/>
  <c r="BK276"/>
  <c r="BK254"/>
  <c r="J245"/>
  <c r="J230"/>
  <c r="J212"/>
  <c r="J155"/>
  <c r="BK525"/>
  <c r="BK519"/>
  <c r="J431"/>
  <c r="BK376"/>
  <c r="BK342"/>
  <c r="BK327"/>
  <c r="BK283"/>
  <c r="BK274"/>
  <c r="J251"/>
  <c r="BK240"/>
  <c r="BK232"/>
  <c r="BK205"/>
  <c r="BK156"/>
  <c r="J517"/>
  <c r="J497"/>
  <c r="BK477"/>
  <c r="J462"/>
  <c r="J448"/>
  <c r="J407"/>
  <c r="J376"/>
  <c r="J364"/>
  <c r="J358"/>
  <c r="J346"/>
  <c r="BK306"/>
  <c r="BK288"/>
  <c r="BK270"/>
  <c r="J243"/>
  <c r="J214"/>
  <c r="J183"/>
  <c r="BK165"/>
  <c i="3" r="BK161"/>
  <c r="J158"/>
  <c r="BK153"/>
  <c r="BK147"/>
  <c r="J141"/>
  <c r="J134"/>
  <c r="J161"/>
  <c r="BK154"/>
  <c r="J148"/>
  <c r="BK141"/>
  <c r="J133"/>
  <c r="BK158"/>
  <c r="BK150"/>
  <c r="BK138"/>
  <c r="J132"/>
  <c r="BK151"/>
  <c r="BK134"/>
  <c i="4" r="BK155"/>
  <c r="BK145"/>
  <c r="BK136"/>
  <c r="BK147"/>
  <c r="BK153"/>
  <c r="J142"/>
  <c r="J146"/>
  <c r="BK140"/>
  <c r="J136"/>
  <c i="5" r="BK195"/>
  <c r="BK183"/>
  <c r="J178"/>
  <c r="BK169"/>
  <c r="J158"/>
  <c r="BK154"/>
  <c r="J148"/>
  <c r="J140"/>
  <c r="BK199"/>
  <c r="BK192"/>
  <c r="BK175"/>
  <c r="BK165"/>
  <c r="BK149"/>
  <c r="J141"/>
  <c r="J194"/>
  <c r="J185"/>
  <c r="J174"/>
  <c r="J168"/>
  <c r="J166"/>
  <c r="BK158"/>
  <c r="J142"/>
  <c r="BK186"/>
  <c r="BK185"/>
  <c r="BK184"/>
  <c r="J183"/>
  <c r="BK182"/>
  <c r="BK180"/>
  <c r="J179"/>
  <c r="BK178"/>
  <c r="BK177"/>
  <c r="J175"/>
  <c r="BK174"/>
  <c r="J173"/>
  <c r="J171"/>
  <c r="BK168"/>
  <c r="BK167"/>
  <c r="BK166"/>
  <c r="J164"/>
  <c r="J163"/>
  <c r="J162"/>
  <c r="BK156"/>
  <c r="J144"/>
  <c i="6" r="J142"/>
  <c r="BK144"/>
  <c r="BK146"/>
  <c r="J144"/>
  <c i="2" l="1" r="BK150"/>
  <c r="J150"/>
  <c r="J98"/>
  <c r="BK158"/>
  <c r="J158"/>
  <c r="J99"/>
  <c r="BK171"/>
  <c r="J171"/>
  <c r="J100"/>
  <c r="BK197"/>
  <c r="J197"/>
  <c r="J101"/>
  <c r="BK242"/>
  <c r="J242"/>
  <c r="J102"/>
  <c r="T242"/>
  <c r="T249"/>
  <c r="P253"/>
  <c r="T285"/>
  <c r="T329"/>
  <c r="T360"/>
  <c r="R366"/>
  <c r="P373"/>
  <c r="T432"/>
  <c r="P452"/>
  <c r="P490"/>
  <c r="P518"/>
  <c r="P515"/>
  <c i="3" r="BK130"/>
  <c r="BK146"/>
  <c r="J146"/>
  <c r="J98"/>
  <c r="BK164"/>
  <c r="J164"/>
  <c r="J99"/>
  <c i="4" r="R134"/>
  <c r="R141"/>
  <c i="5" r="BK135"/>
  <c r="J135"/>
  <c r="J98"/>
  <c r="T187"/>
  <c r="T191"/>
  <c r="R196"/>
  <c i="6" r="T143"/>
  <c r="T140"/>
  <c r="T135"/>
  <c i="2" r="P150"/>
  <c r="T158"/>
  <c r="T171"/>
  <c r="T197"/>
  <c r="BK249"/>
  <c r="J249"/>
  <c r="J103"/>
  <c r="R253"/>
  <c r="R285"/>
  <c r="P329"/>
  <c r="P360"/>
  <c r="T366"/>
  <c r="R373"/>
  <c r="R432"/>
  <c r="T452"/>
  <c r="R490"/>
  <c r="BK518"/>
  <c r="J518"/>
  <c r="J117"/>
  <c r="BK529"/>
  <c r="J529"/>
  <c r="J118"/>
  <c i="3" r="P130"/>
  <c r="P146"/>
  <c i="4" r="T134"/>
  <c r="T141"/>
  <c r="BK156"/>
  <c r="J156"/>
  <c r="J102"/>
  <c i="5" r="P135"/>
  <c r="R187"/>
  <c r="R191"/>
  <c r="R190"/>
  <c r="P196"/>
  <c i="6" r="BK143"/>
  <c r="J143"/>
  <c r="J100"/>
  <c i="2" r="R150"/>
  <c r="P158"/>
  <c r="R171"/>
  <c r="R197"/>
  <c r="P242"/>
  <c r="R249"/>
  <c r="T253"/>
  <c r="P285"/>
  <c r="BK329"/>
  <c r="J329"/>
  <c r="J108"/>
  <c r="BK360"/>
  <c r="J360"/>
  <c r="J109"/>
  <c r="BK366"/>
  <c r="J366"/>
  <c r="J110"/>
  <c r="T373"/>
  <c r="T252"/>
  <c r="P432"/>
  <c r="R452"/>
  <c r="T490"/>
  <c r="T518"/>
  <c r="T515"/>
  <c i="3" r="R130"/>
  <c r="T146"/>
  <c i="4" r="P134"/>
  <c r="P141"/>
  <c i="5" r="R135"/>
  <c r="R134"/>
  <c r="R133"/>
  <c r="BK187"/>
  <c r="J187"/>
  <c r="J99"/>
  <c r="BK191"/>
  <c r="J191"/>
  <c r="J101"/>
  <c r="BK196"/>
  <c r="J196"/>
  <c r="J102"/>
  <c r="BK200"/>
  <c r="J200"/>
  <c r="J103"/>
  <c i="6" r="P143"/>
  <c r="P140"/>
  <c r="P135"/>
  <c i="1" r="AU99"/>
  <c i="6" r="BK160"/>
  <c r="J160"/>
  <c r="J105"/>
  <c i="2" r="T150"/>
  <c r="T149"/>
  <c r="R158"/>
  <c r="P171"/>
  <c r="P197"/>
  <c r="R242"/>
  <c r="P249"/>
  <c r="BK253"/>
  <c r="J253"/>
  <c r="J105"/>
  <c r="BK285"/>
  <c r="J285"/>
  <c r="J107"/>
  <c r="R329"/>
  <c r="R360"/>
  <c r="P366"/>
  <c r="BK373"/>
  <c r="J373"/>
  <c r="J111"/>
  <c r="BK432"/>
  <c r="J432"/>
  <c r="J112"/>
  <c r="BK452"/>
  <c r="J452"/>
  <c r="J113"/>
  <c r="BK490"/>
  <c r="J490"/>
  <c r="J114"/>
  <c r="R518"/>
  <c r="R515"/>
  <c i="3" r="T130"/>
  <c r="T129"/>
  <c r="R146"/>
  <c i="4" r="BK134"/>
  <c r="BK141"/>
  <c r="J141"/>
  <c r="J99"/>
  <c i="5" r="T135"/>
  <c r="T134"/>
  <c r="P187"/>
  <c r="P191"/>
  <c r="P190"/>
  <c r="T196"/>
  <c i="6" r="R143"/>
  <c r="R140"/>
  <c r="R135"/>
  <c i="4" r="BK154"/>
  <c r="J154"/>
  <c r="J101"/>
  <c i="6" r="BK136"/>
  <c r="BK141"/>
  <c r="BK148"/>
  <c r="J148"/>
  <c r="J101"/>
  <c r="BK152"/>
  <c r="J152"/>
  <c r="J103"/>
  <c i="2" r="BK516"/>
  <c r="J516"/>
  <c r="J116"/>
  <c i="6" r="BK150"/>
  <c r="J150"/>
  <c r="J102"/>
  <c i="4" r="BK152"/>
  <c r="J152"/>
  <c r="J100"/>
  <c i="6" r="BK155"/>
  <c r="J155"/>
  <c r="J104"/>
  <c r="J89"/>
  <c r="F92"/>
  <c r="BE137"/>
  <c r="BE144"/>
  <c r="BE149"/>
  <c r="BE153"/>
  <c r="BE156"/>
  <c r="E85"/>
  <c r="BE142"/>
  <c i="5" r="BK190"/>
  <c r="J190"/>
  <c r="J100"/>
  <c i="6" r="BE146"/>
  <c r="BE147"/>
  <c r="BE151"/>
  <c i="5" r="BE146"/>
  <c r="BE157"/>
  <c r="BE164"/>
  <c r="BE169"/>
  <c r="BE172"/>
  <c r="BE189"/>
  <c r="BE193"/>
  <c r="BE194"/>
  <c i="4" r="J134"/>
  <c r="J98"/>
  <c i="5" r="BE137"/>
  <c r="BE139"/>
  <c r="BE149"/>
  <c r="BE152"/>
  <c r="BE154"/>
  <c r="BE156"/>
  <c r="BE170"/>
  <c r="BE173"/>
  <c r="BE178"/>
  <c r="BE183"/>
  <c r="BE195"/>
  <c r="BE198"/>
  <c r="BE199"/>
  <c r="J89"/>
  <c r="F92"/>
  <c r="E123"/>
  <c r="BE142"/>
  <c r="BE151"/>
  <c r="BE155"/>
  <c r="BE159"/>
  <c r="BE160"/>
  <c r="BE161"/>
  <c r="BE163"/>
  <c r="BE168"/>
  <c r="BE171"/>
  <c r="BE174"/>
  <c r="BE175"/>
  <c r="BE179"/>
  <c r="BE180"/>
  <c r="BE182"/>
  <c r="BE185"/>
  <c r="BE188"/>
  <c r="BE197"/>
  <c r="BE136"/>
  <c r="BE140"/>
  <c r="BE141"/>
  <c r="BE143"/>
  <c r="BE144"/>
  <c r="BE145"/>
  <c r="BE148"/>
  <c r="BE158"/>
  <c r="BE162"/>
  <c r="BE165"/>
  <c r="BE166"/>
  <c r="BE167"/>
  <c r="BE176"/>
  <c r="BE177"/>
  <c r="BE181"/>
  <c r="BE184"/>
  <c r="BE186"/>
  <c r="BE192"/>
  <c i="3" r="J130"/>
  <c r="J97"/>
  <c i="4" r="E85"/>
  <c r="BE140"/>
  <c r="BE147"/>
  <c r="BE150"/>
  <c r="BE151"/>
  <c r="F92"/>
  <c r="BE136"/>
  <c r="BE138"/>
  <c r="BE139"/>
  <c r="BE146"/>
  <c r="BE149"/>
  <c r="BE153"/>
  <c r="J89"/>
  <c r="BE135"/>
  <c r="BE142"/>
  <c r="BE144"/>
  <c r="BE145"/>
  <c r="BE155"/>
  <c r="BE137"/>
  <c r="BE143"/>
  <c r="BE148"/>
  <c i="3" r="F92"/>
  <c r="J123"/>
  <c r="BE132"/>
  <c r="BE135"/>
  <c r="BE136"/>
  <c r="BE137"/>
  <c r="BE139"/>
  <c r="BE143"/>
  <c r="BE144"/>
  <c r="BE149"/>
  <c r="BE140"/>
  <c r="BE141"/>
  <c r="BE142"/>
  <c r="BE147"/>
  <c r="BE148"/>
  <c r="BE150"/>
  <c r="BE153"/>
  <c r="BE157"/>
  <c r="BE161"/>
  <c r="E119"/>
  <c r="BE131"/>
  <c r="BE133"/>
  <c r="BE134"/>
  <c r="BE151"/>
  <c r="BE152"/>
  <c r="BE154"/>
  <c r="BE156"/>
  <c r="BE138"/>
  <c r="BE145"/>
  <c r="BE155"/>
  <c r="BE158"/>
  <c r="BE159"/>
  <c r="BE160"/>
  <c r="BE162"/>
  <c r="BE163"/>
  <c i="2" r="BE151"/>
  <c r="BE205"/>
  <c r="BE224"/>
  <c r="BE226"/>
  <c r="BE230"/>
  <c r="BE234"/>
  <c r="BE238"/>
  <c r="BE243"/>
  <c r="BE246"/>
  <c r="BE248"/>
  <c r="BE258"/>
  <c r="BE262"/>
  <c r="BE264"/>
  <c r="BE270"/>
  <c r="BE282"/>
  <c r="BE288"/>
  <c r="BE314"/>
  <c r="BE320"/>
  <c r="BE327"/>
  <c r="BE332"/>
  <c r="BE336"/>
  <c r="BE356"/>
  <c r="BE367"/>
  <c r="BE371"/>
  <c r="BE380"/>
  <c r="BE399"/>
  <c r="BE425"/>
  <c r="BE446"/>
  <c r="BE450"/>
  <c r="BE464"/>
  <c r="BE466"/>
  <c r="BE468"/>
  <c r="BE477"/>
  <c r="BE484"/>
  <c r="BE491"/>
  <c r="BE510"/>
  <c r="BE517"/>
  <c r="BE523"/>
  <c r="E85"/>
  <c r="J89"/>
  <c r="BE153"/>
  <c r="BE159"/>
  <c r="BE183"/>
  <c r="BE185"/>
  <c r="BE193"/>
  <c r="BE220"/>
  <c r="BE244"/>
  <c r="BE254"/>
  <c r="BE276"/>
  <c r="BE290"/>
  <c r="BE292"/>
  <c r="BE306"/>
  <c r="BE344"/>
  <c r="BE346"/>
  <c r="BE348"/>
  <c r="BE353"/>
  <c r="BE357"/>
  <c r="BE358"/>
  <c r="BE361"/>
  <c r="BE365"/>
  <c r="BE376"/>
  <c r="BE386"/>
  <c r="BE435"/>
  <c r="BE440"/>
  <c r="BE521"/>
  <c r="BE525"/>
  <c r="BE527"/>
  <c r="F92"/>
  <c r="BE155"/>
  <c r="BE156"/>
  <c r="BE167"/>
  <c r="BE172"/>
  <c r="BE174"/>
  <c r="BE191"/>
  <c r="BE198"/>
  <c r="BE212"/>
  <c r="BE214"/>
  <c r="BE225"/>
  <c r="BE232"/>
  <c r="BE240"/>
  <c r="BE251"/>
  <c r="BE260"/>
  <c r="BE268"/>
  <c r="BE278"/>
  <c r="BE295"/>
  <c r="BE323"/>
  <c r="BE328"/>
  <c r="BE364"/>
  <c r="BE370"/>
  <c r="BE372"/>
  <c r="BE374"/>
  <c r="BE384"/>
  <c r="BE389"/>
  <c r="BE407"/>
  <c r="BE416"/>
  <c r="BE433"/>
  <c r="BE519"/>
  <c r="BE165"/>
  <c r="BE236"/>
  <c r="BE245"/>
  <c r="BE250"/>
  <c r="BE274"/>
  <c r="BE283"/>
  <c r="BE286"/>
  <c r="BE301"/>
  <c r="BE330"/>
  <c r="BE342"/>
  <c r="BE351"/>
  <c r="BE359"/>
  <c r="BE362"/>
  <c r="BE420"/>
  <c r="BE422"/>
  <c r="BE431"/>
  <c r="BE442"/>
  <c r="BE448"/>
  <c r="BE451"/>
  <c r="BE453"/>
  <c r="BE462"/>
  <c r="BE478"/>
  <c r="BE497"/>
  <c r="BE498"/>
  <c r="BE511"/>
  <c r="F38"/>
  <c i="1" r="BC95"/>
  <c i="3" r="F39"/>
  <c i="1" r="BD96"/>
  <c i="4" r="J36"/>
  <c i="1" r="AW97"/>
  <c i="4" r="F36"/>
  <c i="1" r="BA97"/>
  <c i="6" r="F36"/>
  <c i="1" r="BA99"/>
  <c i="5" r="F36"/>
  <c i="1" r="BA98"/>
  <c i="2" r="F36"/>
  <c i="1" r="BA95"/>
  <c i="3" r="J36"/>
  <c i="1" r="AW96"/>
  <c i="4" r="F37"/>
  <c i="1" r="BB97"/>
  <c i="4" r="F39"/>
  <c i="1" r="BD97"/>
  <c i="6" r="F37"/>
  <c i="1" r="BB99"/>
  <c i="6" r="F39"/>
  <c i="1" r="BD99"/>
  <c i="6" r="F38"/>
  <c i="1" r="BC99"/>
  <c i="2" r="F37"/>
  <c i="1" r="BB95"/>
  <c i="3" r="F36"/>
  <c i="1" r="BA96"/>
  <c i="3" r="F38"/>
  <c i="1" r="BC96"/>
  <c i="6" r="J36"/>
  <c i="1" r="AW99"/>
  <c i="5" r="F37"/>
  <c i="1" r="BB98"/>
  <c i="5" r="J36"/>
  <c i="1" r="AW98"/>
  <c i="2" r="F39"/>
  <c i="1" r="BD95"/>
  <c i="2" r="J36"/>
  <c i="1" r="AW95"/>
  <c i="3" r="F37"/>
  <c i="1" r="BB96"/>
  <c i="4" r="F38"/>
  <c i="1" r="BC97"/>
  <c i="5" r="F39"/>
  <c i="1" r="BD98"/>
  <c i="5" r="F38"/>
  <c i="1" r="BC98"/>
  <c i="4" l="1" r="BK133"/>
  <c r="J133"/>
  <c r="J97"/>
  <c i="3" r="R129"/>
  <c r="BK129"/>
  <c r="J129"/>
  <c r="J96"/>
  <c r="J30"/>
  <c i="4" r="P133"/>
  <c r="P132"/>
  <c i="1" r="AU97"/>
  <c i="5" r="P134"/>
  <c r="P133"/>
  <c i="1" r="AU98"/>
  <c i="4" r="T133"/>
  <c r="T132"/>
  <c i="5" r="T190"/>
  <c r="T133"/>
  <c i="4" r="R133"/>
  <c r="R132"/>
  <c i="2" r="T148"/>
  <c r="R149"/>
  <c i="3" r="P129"/>
  <c i="1" r="AU96"/>
  <c i="2" r="R252"/>
  <c r="R148"/>
  <c i="6" r="BK140"/>
  <c r="J140"/>
  <c r="J98"/>
  <c i="2" r="P149"/>
  <c r="P252"/>
  <c r="BK515"/>
  <c r="J515"/>
  <c r="J115"/>
  <c i="6" r="J136"/>
  <c r="J97"/>
  <c i="2" r="BK252"/>
  <c r="J252"/>
  <c r="J104"/>
  <c i="5" r="BK134"/>
  <c r="J134"/>
  <c r="J97"/>
  <c i="6" r="J141"/>
  <c r="J99"/>
  <c i="2" r="BK149"/>
  <c r="J149"/>
  <c r="J97"/>
  <c i="5" r="BK133"/>
  <c r="J133"/>
  <c r="J96"/>
  <c r="J30"/>
  <c i="3" r="J108"/>
  <c r="J102"/>
  <c r="J110"/>
  <c i="5" r="J112"/>
  <c r="J106"/>
  <c r="J114"/>
  <c i="1" r="BB94"/>
  <c r="AX94"/>
  <c r="BD94"/>
  <c r="W36"/>
  <c r="BC94"/>
  <c r="W35"/>
  <c r="BA94"/>
  <c r="W33"/>
  <c i="2" l="1" r="P148"/>
  <c i="1" r="AU95"/>
  <c i="6" r="BK135"/>
  <c r="J135"/>
  <c r="J96"/>
  <c r="J30"/>
  <c i="3" r="BE108"/>
  <c i="2" r="BK148"/>
  <c r="J148"/>
  <c r="J96"/>
  <c r="J30"/>
  <c i="3" r="J31"/>
  <c i="4" r="BK132"/>
  <c r="J132"/>
  <c r="J96"/>
  <c r="J30"/>
  <c i="5" r="J31"/>
  <c r="BE112"/>
  <c i="1" r="AU94"/>
  <c i="3" r="F35"/>
  <c i="1" r="AZ96"/>
  <c i="5" r="J35"/>
  <c i="1" r="AV98"/>
  <c r="AT98"/>
  <c i="6" r="J114"/>
  <c r="J108"/>
  <c r="J116"/>
  <c i="2" r="J127"/>
  <c r="BE127"/>
  <c r="J35"/>
  <c i="1" r="AV95"/>
  <c r="AT95"/>
  <c i="3" r="J32"/>
  <c i="1" r="AG96"/>
  <c i="4" r="J111"/>
  <c r="J105"/>
  <c r="J31"/>
  <c r="J32"/>
  <c i="1" r="AG97"/>
  <c i="5" r="J32"/>
  <c i="1" r="AG98"/>
  <c r="W34"/>
  <c r="AW94"/>
  <c r="AK33"/>
  <c r="AY94"/>
  <c i="6" l="1" r="BE114"/>
  <c i="4" r="BE111"/>
  <c i="6" r="J31"/>
  <c i="5" r="J41"/>
  <c i="1" r="AN98"/>
  <c i="2" r="J121"/>
  <c r="J129"/>
  <c i="3" r="J35"/>
  <c i="1" r="AV96"/>
  <c r="AT96"/>
  <c i="4" r="J113"/>
  <c i="6" r="J32"/>
  <c i="1" r="AG99"/>
  <c i="5" r="F35"/>
  <c i="1" r="AZ98"/>
  <c i="2" r="F35"/>
  <c i="1" r="AZ95"/>
  <c i="4" r="J35"/>
  <c i="1" r="AV97"/>
  <c r="AT97"/>
  <c i="6" r="J35"/>
  <c i="1" r="AV99"/>
  <c r="AT99"/>
  <c i="2" l="1" r="J31"/>
  <c i="3" r="J41"/>
  <c i="4" r="J41"/>
  <c i="6" r="J41"/>
  <c i="1" r="AN96"/>
  <c r="AN97"/>
  <c r="AN99"/>
  <c i="4" r="F35"/>
  <c i="1" r="AZ97"/>
  <c i="6" r="F35"/>
  <c i="1" r="AZ99"/>
  <c i="2" r="J32"/>
  <c i="1" r="AG95"/>
  <c r="AN95"/>
  <c i="2" l="1" r="J41"/>
  <c i="1" r="AG94"/>
  <c r="AG105"/>
  <c r="CD105"/>
  <c r="AZ94"/>
  <c r="AV94"/>
  <c r="AT94"/>
  <c r="AN94"/>
  <c l="1" r="AV105"/>
  <c r="BY105"/>
  <c r="AG103"/>
  <c r="AV103"/>
  <c r="BY103"/>
  <c r="AG102"/>
  <c r="CD102"/>
  <c r="AG104"/>
  <c r="AV104"/>
  <c r="BY104"/>
  <c r="AK26"/>
  <c l="1" r="CD103"/>
  <c r="CD104"/>
  <c r="AG101"/>
  <c r="AK27"/>
  <c r="AK29"/>
  <c r="AN104"/>
  <c r="AN105"/>
  <c r="AN103"/>
  <c r="AV102"/>
  <c r="BY102"/>
  <c r="AK32"/>
  <c l="1" r="AK38"/>
  <c r="AG107"/>
  <c r="W32"/>
  <c r="AN102"/>
  <c r="AN101"/>
  <c r="AN10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<sst xmlns="http://schemas.openxmlformats.org/spreadsheetml/2006/main">
  <si>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</si>
  <si>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</si>
  <si>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</si>
  <si>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</si>
  <si>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</si>
  <si>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{71fb9318-a4c3-420d-b77b-e77b8cd89897}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</si>
  <si>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</si>
  <si>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</si>
  <si>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</si>
  <si>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</si>
  <si>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</si>
  <si>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</si>
  <si>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</si>
  <si>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</si>
  <si>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ZN2023_028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</si>
  <si>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</si>
  <si>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</si>
  <si>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Nový magistrát - modernizace systému chlazení a souvisejících profesí</t>
  </si>
  <si>
    <t>KSO:</t>
  </si>
  <si>
    <t>CC-CZ:</t>
  </si>
  <si>
    <t>Místo:</t>
  </si>
  <si>
    <t>Liberec</t>
  </si>
  <si>
    <t>Datum:</t>
  </si>
  <si>
    <t>15. 5. 2023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</si>
  <si>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</si>
  <si>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</si>
  <si>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</si>
  <si>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</si>
  <si>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</si>
  <si>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</si>
  <si>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</si>
  <si>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Projektový atelier DAVID</t>
  </si>
  <si>
    <t>True</t>
  </si>
  <si>
    <t>Zpracovatel:</t>
  </si>
  <si>
    <t>Projektový atelier DAVID - Bc. Kosáková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</si>
  <si>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</si>
  <si>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</si>
  <si>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</si>
  <si>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</si>
  <si>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</si>
  <si>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</si>
  <si>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</si>
  <si>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</si>
  <si>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</si>
  <si>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</si>
  <si>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</si>
  <si>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</si>
  <si>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</si>
  <si>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</si>
  <si>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</si>
  <si>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</si>
  <si>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</si>
  <si>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</si>
  <si>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</si>
  <si>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</si>
  <si>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</si>
  <si>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</si>
  <si>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</si>
  <si>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</si>
  <si>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</si>
  <si>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</si>
  <si>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</si>
  <si>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</si>
  <si>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</si>
  <si>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</si>
  <si>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</si>
  <si>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</si>
  <si>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</si>
  <si>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</si>
  <si>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</si>
  <si>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</si>
  <si>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</si>
  <si>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</si>
  <si>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</si>
  <si>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</si>
  <si>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</si>
  <si>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</si>
  <si>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</si>
  <si>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</si>
  <si>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</si>
  <si>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</si>
  <si>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</si>
  <si>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</si>
  <si>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701_01</t>
  </si>
  <si>
    <t>Stavební část</t>
  </si>
  <si>
    <t>STA</t>
  </si>
  <si>
    <t>1</t>
  </si>
  <si>
    <t>{52b8d941-2b53-4563-955c-3dc3dbcbd75c}</t>
  </si>
  <si>
    <t>2</t>
  </si>
  <si>
    <t>SO 701_02</t>
  </si>
  <si>
    <t>Chlazení</t>
  </si>
  <si>
    <t>{5dde837d-0d78-40ed-83fc-a77093d34ea2}</t>
  </si>
  <si>
    <t>SO 701_03</t>
  </si>
  <si>
    <t>Rozvody ZTI</t>
  </si>
  <si>
    <t>{e8e0567f-1cb2-4099-88ae-bb34a74a4647}</t>
  </si>
  <si>
    <t>SO 701_04</t>
  </si>
  <si>
    <t>Elektroinstalace</t>
  </si>
  <si>
    <t>{8365311d-bdef-4ee7-ac3d-9d7e0a9d98eb}</t>
  </si>
  <si>
    <t>SO 999</t>
  </si>
  <si>
    <t>VRN</t>
  </si>
  <si>
    <t>{9163cd03-7b38-4ce0-9d22-472db1a5e4d4}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</si>
  <si>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</si>
  <si>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</si>
  <si>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</si>
  <si>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</si>
  <si>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</si>
  <si>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</si>
  <si>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</si>
  <si>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</si>
  <si>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</si>
  <si>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</si>
  <si>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</si>
  <si>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701_01 - Stavební část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</si>
  <si>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</si>
  <si>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</si>
  <si>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</si>
  <si>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</si>
  <si>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</si>
  <si>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</si>
  <si>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</si>
  <si>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</si>
  <si>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</si>
  <si>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</si>
  <si>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</si>
  <si>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</si>
  <si>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</si>
  <si>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</si>
  <si>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</si>
  <si>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727 - Zdravotechnika - požární ochrana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</si>
  <si>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</si>
  <si>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</si>
  <si>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</si>
  <si>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</si>
  <si>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</si>
  <si>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</si>
  <si>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</si>
  <si>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</si>
  <si>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</si>
  <si>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</si>
  <si>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22-M - Montáže technologických zařízení</t>
  </si>
  <si>
    <t xml:space="preserve">VP -   Vícepráce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</si>
  <si>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</si>
  <si>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</si>
  <si>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</si>
  <si>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</si>
  <si>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</si>
  <si>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</si>
  <si>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</si>
  <si>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</si>
  <si>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</si>
  <si>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</si>
  <si>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</si>
  <si>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</si>
  <si>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</si>
  <si>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</si>
  <si>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</si>
  <si>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</si>
  <si>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</si>
  <si>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</si>
  <si>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</si>
  <si>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</si>
  <si>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</si>
  <si>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</si>
  <si>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</si>
  <si>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</si>
  <si>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</si>
  <si>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</si>
  <si>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273322611</t>
  </si>
  <si>
    <t>Základové desky ze ŽB se zvýšenými nároky na prostředí tř. C 30/37</t>
  </si>
  <si>
    <t>m3</t>
  </si>
  <si>
    <t>CS ÚRS 2023 01</t>
  </si>
  <si>
    <t>4</t>
  </si>
  <si>
    <t>975502000</t>
  </si>
  <si>
    <t>VV</t>
  </si>
  <si>
    <t>0,5*3,5*0,15*2</t>
  </si>
  <si>
    <t>273351121</t>
  </si>
  <si>
    <t>Zřízení bednění základových desek</t>
  </si>
  <si>
    <t>m2</t>
  </si>
  <si>
    <t>-2074498204</t>
  </si>
  <si>
    <t>(0,5+3,5)*2*0,15*2</t>
  </si>
  <si>
    <t>3</t>
  </si>
  <si>
    <t>273351122</t>
  </si>
  <si>
    <t>Odstranění bednění základových desek</t>
  </si>
  <si>
    <t>1935077354</t>
  </si>
  <si>
    <t>273362021</t>
  </si>
  <si>
    <t>Výztuž základových desek svařovanými sítěmi Kari</t>
  </si>
  <si>
    <t>t</t>
  </si>
  <si>
    <t>-317745182</t>
  </si>
  <si>
    <t xml:space="preserve">0,5*3,5/6*11,88/1000*2   "kari 100/100/4 - střecha</t>
  </si>
  <si>
    <t>Svislé a kompletní konstrukce</t>
  </si>
  <si>
    <t>5</t>
  </si>
  <si>
    <t>340235212</t>
  </si>
  <si>
    <t>Zazdívka otvorů v příčkách nebo stěnách pl do 0,0225 m2 cihlami plnými tl přes 100 mm</t>
  </si>
  <si>
    <t>kus</t>
  </si>
  <si>
    <t>-1035343613</t>
  </si>
  <si>
    <t xml:space="preserve">1+1    "01.13</t>
  </si>
  <si>
    <t xml:space="preserve">1+1   "01.14</t>
  </si>
  <si>
    <t xml:space="preserve">1   "01.29</t>
  </si>
  <si>
    <t xml:space="preserve">1   "vně obj. z mč. 01.13</t>
  </si>
  <si>
    <t>Součet</t>
  </si>
  <si>
    <t>6</t>
  </si>
  <si>
    <t>340236212</t>
  </si>
  <si>
    <t>Zazdívka otvorů v příčkách nebo stěnách pl přes 0,0225 do 0,09 m2 cihlami plnými tl přes 100 mm</t>
  </si>
  <si>
    <t>295153616</t>
  </si>
  <si>
    <t xml:space="preserve">1   "01.29/01.28a</t>
  </si>
  <si>
    <t>7</t>
  </si>
  <si>
    <t>3462343.R1</t>
  </si>
  <si>
    <t>Úprava stávajících prostupů pro nové rozvody TZB 300x150 mm - vč. začištění po provedení rozvodů TZB</t>
  </si>
  <si>
    <t>soub.</t>
  </si>
  <si>
    <t>-1854464464</t>
  </si>
  <si>
    <t xml:space="preserve">1   "01.15/01.14</t>
  </si>
  <si>
    <t xml:space="preserve">1   "01.28a/01.14</t>
  </si>
  <si>
    <t>Úpravy povrchů, podlahy a osazování výplní</t>
  </si>
  <si>
    <t>8</t>
  </si>
  <si>
    <t>611325421</t>
  </si>
  <si>
    <t>Oprava vnitřní vápenocementové štukové omítky stropů v rozsahu plochy do 10 %</t>
  </si>
  <si>
    <t>1232637796</t>
  </si>
  <si>
    <t xml:space="preserve">32,23*1,15   "příplatek k množství za klenutý strop - mč. 01.29</t>
  </si>
  <si>
    <t>9</t>
  </si>
  <si>
    <t>612325221</t>
  </si>
  <si>
    <t>Vápenocementová štuková omítka malých ploch do 0,09 m2 na stěnách</t>
  </si>
  <si>
    <t>1214083803</t>
  </si>
  <si>
    <t xml:space="preserve">(1+1)*2   "prostupy nové - začištění 0,25x0,25m - mč. 01.29/01.28a</t>
  </si>
  <si>
    <t xml:space="preserve">1*2   "prostup zazděný 300/100 - mč. 01.29/01.28a</t>
  </si>
  <si>
    <t xml:space="preserve">1*2   "01.14/01.29 prostup po stáv.chlad.potrubí 100/100</t>
  </si>
  <si>
    <t xml:space="preserve">1*2   "01.14/01.28a - začištění prostupu elektro 0,2x0,2m</t>
  </si>
  <si>
    <t xml:space="preserve">1*2*2    "01.14/01.16 - začištění prostupu elektro dn 20-30mm</t>
  </si>
  <si>
    <t xml:space="preserve">2*2   "prostupy dn 150 na střeše - atika</t>
  </si>
  <si>
    <t xml:space="preserve">2   "mč. 01.29 - po odstranění radiátorů</t>
  </si>
  <si>
    <t>10</t>
  </si>
  <si>
    <t>612325222</t>
  </si>
  <si>
    <t>Vápenocementová štuková omítka malých ploch přes 0,09 do 0,25 m2 na stěnách</t>
  </si>
  <si>
    <t>-1351990825</t>
  </si>
  <si>
    <t xml:space="preserve">1   "mč. 01.28a</t>
  </si>
  <si>
    <t>11</t>
  </si>
  <si>
    <t>6123254.R1</t>
  </si>
  <si>
    <t>Oprava vnitřní vápenocementové hladké omítky stěn s celoplošným přeštukováním</t>
  </si>
  <si>
    <t>680184780</t>
  </si>
  <si>
    <t>opravy po přesunu koncových prvků elektro</t>
  </si>
  <si>
    <t>1*0,2*0,5</t>
  </si>
  <si>
    <t>1*0,8*0,5</t>
  </si>
  <si>
    <t xml:space="preserve">1*0,4*0,5   "nika pro KAN</t>
  </si>
  <si>
    <t>12</t>
  </si>
  <si>
    <t>612325421</t>
  </si>
  <si>
    <t>Oprava vnitřní vápenocementové štukové omítky stěn v rozsahu plochy do 10 %</t>
  </si>
  <si>
    <t>534960746</t>
  </si>
  <si>
    <t xml:space="preserve">(6,525+4,94)*2*2,54   "mč. 01.29</t>
  </si>
  <si>
    <t>13</t>
  </si>
  <si>
    <t>622525102</t>
  </si>
  <si>
    <t>Tenkovrstvá omítka malých ploch přes 0,1 do 0,25 m2 na stěnách</t>
  </si>
  <si>
    <t>-745940394</t>
  </si>
  <si>
    <t xml:space="preserve">1   "prostup</t>
  </si>
  <si>
    <t xml:space="preserve">2   "OK pro stáv. chlazení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</si>
  <si>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</si>
  <si>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</si>
  <si>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</si>
  <si>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</si>
  <si>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1054810</t>
  </si>
  <si>
    <t xml:space="preserve">50,91+53,18+7,4+7,83+7,85++18,61+16,31+32,23   "1PP</t>
  </si>
  <si>
    <t xml:space="preserve">15,2+51,62/3+25,54   "1NP</t>
  </si>
  <si>
    <t xml:space="preserve">16,34+1,8*7,0   "2NP</t>
  </si>
  <si>
    <t xml:space="preserve">16,01+1,8*7,0   "3.NP</t>
  </si>
  <si>
    <t xml:space="preserve">15,98+1,7*7,0   "4NP</t>
  </si>
  <si>
    <t>952901111</t>
  </si>
  <si>
    <t>Vyčištění budov bytové a občanské výstavby při výšce podlaží do 4 m</t>
  </si>
  <si>
    <t>-275345163</t>
  </si>
  <si>
    <t xml:space="preserve">15,2+51,62/3+25,54   "1NP </t>
  </si>
  <si>
    <t>16</t>
  </si>
  <si>
    <t>9539417.R1</t>
  </si>
  <si>
    <t>Dmtž závěsů pro radiátory</t>
  </si>
  <si>
    <t>-809836301</t>
  </si>
  <si>
    <t xml:space="preserve">2   "mč. 01.29</t>
  </si>
  <si>
    <t>17</t>
  </si>
  <si>
    <t>9539611.R1</t>
  </si>
  <si>
    <t>Kotvy chemickým tmelem M 6 hl 80 mm do betonu, ŽB nebo kamene s vyvrtáním otvoru</t>
  </si>
  <si>
    <t>-256418668</t>
  </si>
  <si>
    <t xml:space="preserve">(3,5/0,6+0,1667)*2   "1NP</t>
  </si>
  <si>
    <t xml:space="preserve">(3,56/0,6+0,0667)*2  "2NP</t>
  </si>
  <si>
    <t xml:space="preserve">(3,53/0,6+0,1167)*2   "3NP</t>
  </si>
  <si>
    <t xml:space="preserve">(2,99/0,6+0,0167)*2   "4NP</t>
  </si>
  <si>
    <t>18</t>
  </si>
  <si>
    <t>953961111</t>
  </si>
  <si>
    <t>Kotvy chemickým tmelem M 8 hl 80 mm do betonu, ŽB nebo kamene s vyvrtáním otvoru</t>
  </si>
  <si>
    <t>-517714862</t>
  </si>
  <si>
    <t xml:space="preserve">6,525/0,3+0,25   "zdvojená podlaha</t>
  </si>
  <si>
    <t>(0,53/0,3+0,2333)*2</t>
  </si>
  <si>
    <t>19</t>
  </si>
  <si>
    <t>9539651.R1</t>
  </si>
  <si>
    <t>Kotevní šroub pro chemické kotvy M 6 dl 110 mm</t>
  </si>
  <si>
    <t>1699792956</t>
  </si>
  <si>
    <t>20</t>
  </si>
  <si>
    <t>953965112</t>
  </si>
  <si>
    <t>Kotevní šroub pro chemické kotvy M 8 dl 150 mm</t>
  </si>
  <si>
    <t>-731590198</t>
  </si>
  <si>
    <t>971033331</t>
  </si>
  <si>
    <t>Vybourání otvorů ve zdivu cihelném pl do 0,09 m2 na MVC nebo MV tl do 150 mm</t>
  </si>
  <si>
    <t>-567822447</t>
  </si>
  <si>
    <t xml:space="preserve">1*2   "01.29/01.28a - 0,25x0,25m</t>
  </si>
  <si>
    <t xml:space="preserve">1   "01.14/01.28a - 0,2x0,2m</t>
  </si>
  <si>
    <t>22</t>
  </si>
  <si>
    <t>971033441</t>
  </si>
  <si>
    <t>Vybourání otvorů ve zdivu cihelném pl do 0,25 m2 na MVC nebo MV tl do 300 mm</t>
  </si>
  <si>
    <t>-212764615</t>
  </si>
  <si>
    <t xml:space="preserve">1   "nika pro přístup ke stoupačce KAN - 0,4x0,5x0,3</t>
  </si>
  <si>
    <t>23</t>
  </si>
  <si>
    <t>977151111</t>
  </si>
  <si>
    <t>Jádrové vrty diamantovými korunkami do stavebních materiálů D do 35 mm</t>
  </si>
  <si>
    <t>m</t>
  </si>
  <si>
    <t>-1727638807</t>
  </si>
  <si>
    <t xml:space="preserve">2*0,6   "01.16/01.14</t>
  </si>
  <si>
    <t>24</t>
  </si>
  <si>
    <t>977151123</t>
  </si>
  <si>
    <t>Jádrové vrty diamantovými korunkami do stavebních materiálů D přes 130 do 150 mm</t>
  </si>
  <si>
    <t>-212929673</t>
  </si>
  <si>
    <t xml:space="preserve">0,4*2   "atika - střecha</t>
  </si>
  <si>
    <t>25</t>
  </si>
  <si>
    <t>978011111</t>
  </si>
  <si>
    <t>Otlučení (osekání) vnitřní vápenné nebo vápenocementové omítky stropů v rozsahu do 5 %</t>
  </si>
  <si>
    <t>47732359</t>
  </si>
  <si>
    <t>26</t>
  </si>
  <si>
    <t>978013111</t>
  </si>
  <si>
    <t>Otlučení (osekání) vnitřní vápenné nebo vápenocementové omítky stěn v rozsahu do 5 %</t>
  </si>
  <si>
    <t>807596006</t>
  </si>
  <si>
    <t>27</t>
  </si>
  <si>
    <t>978035127</t>
  </si>
  <si>
    <t>Odstranění tenkovrstvé omítky tl přes 2 mm odsekáním v rozsahu přes 50 do 100 %</t>
  </si>
  <si>
    <t>-1148222945</t>
  </si>
  <si>
    <t xml:space="preserve">2*0,25    "po odstraněné OK pro stáv. chlazení na fasádě</t>
  </si>
  <si>
    <t>997</t>
  </si>
  <si>
    <t>Přesun sutě</t>
  </si>
  <si>
    <t>28</t>
  </si>
  <si>
    <t>997013217</t>
  </si>
  <si>
    <t>Vnitrostaveništní doprava suti a vybouraných hmot pro budovy v přes 21 do 24 m ručně</t>
  </si>
  <si>
    <t>1286611776</t>
  </si>
  <si>
    <t>29</t>
  </si>
  <si>
    <t>997013219</t>
  </si>
  <si>
    <t>Příplatek k vnitrostaveništní dopravě suti a vybouraných hmot za zvětšenou dopravu suti ZKD 10 m</t>
  </si>
  <si>
    <t>-2085771909</t>
  </si>
  <si>
    <t>30</t>
  </si>
  <si>
    <t>997013501</t>
  </si>
  <si>
    <t>Odvoz suti a vybouraných hmot na skládku nebo meziskládku do 1 km se složením</t>
  </si>
  <si>
    <t>2003728370</t>
  </si>
  <si>
    <t>31</t>
  </si>
  <si>
    <t>997013509</t>
  </si>
  <si>
    <t>Příplatek k odvozu suti a vybouraných hmot na skládku ZKD 1 km přes 1 km</t>
  </si>
  <si>
    <t>688207447</t>
  </si>
  <si>
    <t>2,529*14 'Přepočtené koeficientem množství</t>
  </si>
  <si>
    <t>32</t>
  </si>
  <si>
    <t>997013871</t>
  </si>
  <si>
    <t>Poplatek za uložení stavebního odpadu na recyklační skládce (skládkovné) směsného stavebního a demoličního kód odpadu 17 09 04</t>
  </si>
  <si>
    <t>-2141020172</t>
  </si>
  <si>
    <t>998</t>
  </si>
  <si>
    <t>Přesun hmot</t>
  </si>
  <si>
    <t>33</t>
  </si>
  <si>
    <t>998018003</t>
  </si>
  <si>
    <t>Přesun hmot ruční pro budovy v přes 12 do 24 m</t>
  </si>
  <si>
    <t>-951143673</t>
  </si>
  <si>
    <t>34</t>
  </si>
  <si>
    <t>998018011</t>
  </si>
  <si>
    <t>Příplatek k ručnímu přesunu hmot pro budovy za zvětšený přesun ZKD 100 m</t>
  </si>
  <si>
    <t>-1538788246</t>
  </si>
  <si>
    <t>PSV</t>
  </si>
  <si>
    <t>Práce a dodávky PSV</t>
  </si>
  <si>
    <t>712</t>
  </si>
  <si>
    <t>Povlakové krytiny</t>
  </si>
  <si>
    <t>35</t>
  </si>
  <si>
    <t>712990812</t>
  </si>
  <si>
    <t>Odstranění povlakové krytiny střech do 10° násypu nebo nánosu tl do 50 mm</t>
  </si>
  <si>
    <t>-747508506</t>
  </si>
  <si>
    <t xml:space="preserve">3*1,8*0,8    "stávající kce chlazení</t>
  </si>
  <si>
    <t xml:space="preserve">2*3,7*0,7   "nová kce chlazení</t>
  </si>
  <si>
    <t>36</t>
  </si>
  <si>
    <t>7127759.R1</t>
  </si>
  <si>
    <t>Odstranění ochrana ploch geotextilií odkrytí vegetační střechy sklon do 5°</t>
  </si>
  <si>
    <t>-1965053658</t>
  </si>
  <si>
    <t xml:space="preserve">6*0,2*0,2   "odstr. stáv. geotextilie</t>
  </si>
  <si>
    <t>37</t>
  </si>
  <si>
    <t>712361801</t>
  </si>
  <si>
    <t>Odstranění povlakové krytiny střech do 10° z fólií položených volně</t>
  </si>
  <si>
    <t>-1984711237</t>
  </si>
  <si>
    <t xml:space="preserve">6*0,2*0,2   "folie stávající kce chlazení</t>
  </si>
  <si>
    <t>38</t>
  </si>
  <si>
    <t>712392171</t>
  </si>
  <si>
    <t>Povlakové krytiny střech plochých do 10° podkladní textilní vrstvy</t>
  </si>
  <si>
    <t>774168150</t>
  </si>
  <si>
    <t xml:space="preserve">6*0,2*0,2*2    "dvě vrstvy přes uříznuté jäkl profily nosné kce stáv. chlazení</t>
  </si>
  <si>
    <t>39</t>
  </si>
  <si>
    <t>712363001</t>
  </si>
  <si>
    <t>Provedení povlakové krytiny střech do 10° termoplastickou fólií PVC rozvinutím a natažením v ploše</t>
  </si>
  <si>
    <t>1627633121</t>
  </si>
  <si>
    <t xml:space="preserve">6*0,4*0,4    "6x400x400 mm</t>
  </si>
  <si>
    <t xml:space="preserve">6*0,6*0,6    "6x 600x600 mm</t>
  </si>
  <si>
    <t>40</t>
  </si>
  <si>
    <t>M</t>
  </si>
  <si>
    <t>28342411</t>
  </si>
  <si>
    <t>fólie hydroizolační střešní mPVC s nakašírovaným PES rounem určená k lepení tl 1,5mm (účinná tloušťka)</t>
  </si>
  <si>
    <t>-958968276</t>
  </si>
  <si>
    <t>3,12*1,1655 'Přepočtené koeficientem množství</t>
  </si>
  <si>
    <t>41</t>
  </si>
  <si>
    <t>712300931</t>
  </si>
  <si>
    <t>Příplatek k opravě povlakové krytiny do 10° za správkový kus fóliemi</t>
  </si>
  <si>
    <t>410931066</t>
  </si>
  <si>
    <t xml:space="preserve">6   "6x 400x400 mm</t>
  </si>
  <si>
    <t xml:space="preserve">6    "6x 600x600 mm</t>
  </si>
  <si>
    <t>42</t>
  </si>
  <si>
    <t>712399097</t>
  </si>
  <si>
    <t>Příplatek k povlakové krytině střech do 10° za plochu do 10 m2 NAIP, folie nebo termoplasty</t>
  </si>
  <si>
    <t>1403714462</t>
  </si>
  <si>
    <t xml:space="preserve">0,24*3   "2x geotextilie, 1x folie</t>
  </si>
  <si>
    <t>43</t>
  </si>
  <si>
    <t>712392172</t>
  </si>
  <si>
    <t>Povlakové krytiny střech plochých do 10° ochranné textilní vrstvy</t>
  </si>
  <si>
    <t>-1081894541</t>
  </si>
  <si>
    <t>6*0,6*0,6*1,15</t>
  </si>
  <si>
    <t>44</t>
  </si>
  <si>
    <t>712771201</t>
  </si>
  <si>
    <t>Provedení drenážní vrstvy vegetační střechy z kameniva tl do 100 mm sklon do 5°</t>
  </si>
  <si>
    <t>-343606901</t>
  </si>
  <si>
    <t>45</t>
  </si>
  <si>
    <t>998712104</t>
  </si>
  <si>
    <t>Přesun hmot tonážní tonážní pro krytiny povlakové v objektech v přes 24 do 36 m</t>
  </si>
  <si>
    <t>-1151858609</t>
  </si>
  <si>
    <t>46</t>
  </si>
  <si>
    <t>998712181</t>
  </si>
  <si>
    <t>Příplatek k přesunu hmot tonážní 712 prováděný bez použití mechanizace</t>
  </si>
  <si>
    <t>-1468051793</t>
  </si>
  <si>
    <t>727</t>
  </si>
  <si>
    <t>Zdravotechnika - požární ochrana</t>
  </si>
  <si>
    <t>762</t>
  </si>
  <si>
    <t>Konstrukce tesařské</t>
  </si>
  <si>
    <t>47</t>
  </si>
  <si>
    <t>762081410</t>
  </si>
  <si>
    <t>Vícestranné hoblování hraněného zabudovaného do konstrukce</t>
  </si>
  <si>
    <t>-321604469</t>
  </si>
  <si>
    <t>0,08*4*2,1</t>
  </si>
  <si>
    <t>48</t>
  </si>
  <si>
    <t>7623419.R1</t>
  </si>
  <si>
    <t>Vyřezání části bednění střech jednotlivě do 1 m2</t>
  </si>
  <si>
    <t>ks</t>
  </si>
  <si>
    <t>-2034224328</t>
  </si>
  <si>
    <t xml:space="preserve">2   "prostup 2x dn 150mm resp. 2x 150/150mm</t>
  </si>
  <si>
    <t>49</t>
  </si>
  <si>
    <t>762412501</t>
  </si>
  <si>
    <t>Montáž olištování spár stěn hoblovanými lištami</t>
  </si>
  <si>
    <t>1425968101</t>
  </si>
  <si>
    <t xml:space="preserve">2,1   "4.22 - zarážka dřevěná 80/80/2100</t>
  </si>
  <si>
    <t>50</t>
  </si>
  <si>
    <t>605141.R1</t>
  </si>
  <si>
    <t>řezivo jehličnaté lať pevnostní třída S10-13 průřez 80x80mm</t>
  </si>
  <si>
    <t>-1190450542</t>
  </si>
  <si>
    <t>0,08*0,08*2,1</t>
  </si>
  <si>
    <t>0,013*1,15 'Přepočtené koeficientem množství</t>
  </si>
  <si>
    <t>51</t>
  </si>
  <si>
    <t>762431230</t>
  </si>
  <si>
    <t>Montáž obložení stěn deskami cementotřískovými na sraz</t>
  </si>
  <si>
    <t>-1372332233</t>
  </si>
  <si>
    <t xml:space="preserve">3*0,59*1,165  "1NP</t>
  </si>
  <si>
    <t xml:space="preserve">3*0,75*1,185   "2NP</t>
  </si>
  <si>
    <t xml:space="preserve">3*0,86*1,175   "3NP</t>
  </si>
  <si>
    <t xml:space="preserve">3*0,68*0,995  "4NP</t>
  </si>
  <si>
    <t>52</t>
  </si>
  <si>
    <t>59590798</t>
  </si>
  <si>
    <t>deska cementotřísková se základním nátěrem tl 16mm</t>
  </si>
  <si>
    <t>-339111457</t>
  </si>
  <si>
    <t>9,79</t>
  </si>
  <si>
    <t xml:space="preserve">1,025*1,22   "náhradní deska</t>
  </si>
  <si>
    <t>11,041*1,1378 'Přepočtené koeficientem množství</t>
  </si>
  <si>
    <t>53</t>
  </si>
  <si>
    <t>7664961.R1</t>
  </si>
  <si>
    <t xml:space="preserve">Příplatek za formátování a dodatečný nátěr hran u jednotlivých desek - dle specifikace v PD </t>
  </si>
  <si>
    <t>-1180208411</t>
  </si>
  <si>
    <t>Mezisoučet</t>
  </si>
  <si>
    <t>54</t>
  </si>
  <si>
    <t>762439001</t>
  </si>
  <si>
    <t>Montáž obložení stěn podkladový rošt</t>
  </si>
  <si>
    <t>1076215202</t>
  </si>
  <si>
    <t xml:space="preserve">3,5*2   "1NP</t>
  </si>
  <si>
    <t xml:space="preserve">3,56*2  "2NP</t>
  </si>
  <si>
    <t xml:space="preserve">3,53*2   "3NP</t>
  </si>
  <si>
    <t xml:space="preserve">2,99*2   "4NP</t>
  </si>
  <si>
    <t>55</t>
  </si>
  <si>
    <t>13011052</t>
  </si>
  <si>
    <t>úhelník ocelový nerovnostranný jakost S235JR (11 375) 50x30x5mm</t>
  </si>
  <si>
    <t>1709528171</t>
  </si>
  <si>
    <t>27,16*2,96/1000</t>
  </si>
  <si>
    <t>0,08*1,15 'Přepočtené koeficientem množství</t>
  </si>
  <si>
    <t>56</t>
  </si>
  <si>
    <t>762495000</t>
  </si>
  <si>
    <t>Spojovací prostředky pro montáž olištování, obložení stropů, střešních podhledů a stěn</t>
  </si>
  <si>
    <t>684028140</t>
  </si>
  <si>
    <t xml:space="preserve">0,08*2,1   "zarážka</t>
  </si>
  <si>
    <t>57</t>
  </si>
  <si>
    <t>998762104</t>
  </si>
  <si>
    <t>Přesun hmot tonážní pro kce tesařské v objektech v přes 24 do 36 m</t>
  </si>
  <si>
    <t>2146460981</t>
  </si>
  <si>
    <t>58</t>
  </si>
  <si>
    <t>998762181</t>
  </si>
  <si>
    <t>Příplatek k přesunu hmot tonážní 762 prováděný bez použití mechanizace</t>
  </si>
  <si>
    <t>714721693</t>
  </si>
  <si>
    <t>763</t>
  </si>
  <si>
    <t>Konstrukce suché výstavby</t>
  </si>
  <si>
    <t>59</t>
  </si>
  <si>
    <t>763112971</t>
  </si>
  <si>
    <t>Vyspravení SDK příčky, předsazené stěny deska 1xA 12,5</t>
  </si>
  <si>
    <t>-589895092</t>
  </si>
  <si>
    <t xml:space="preserve">1      "mč. 01.29 - sokl vč. vložení MI - cca 0,25x1,5m</t>
  </si>
  <si>
    <t>60</t>
  </si>
  <si>
    <t>763121.R1</t>
  </si>
  <si>
    <t>SDK stěna provizorní pro zamezení prašnosti - dle specifikace v PD vč. MW a geotextilie - Mtž a zpětná dmtž vč. likvidace</t>
  </si>
  <si>
    <t>-975152449</t>
  </si>
  <si>
    <t xml:space="preserve">0,95*2,355    "1.14/1.17</t>
  </si>
  <si>
    <t xml:space="preserve">1,55*2,625   "01.14</t>
  </si>
  <si>
    <t>61</t>
  </si>
  <si>
    <t>7631218.R1</t>
  </si>
  <si>
    <t>Demontáž SDK předsazené, šachtové stěny s nosnou kcí opláštění jednoduché</t>
  </si>
  <si>
    <t>-835930814</t>
  </si>
  <si>
    <t xml:space="preserve">0,59*3,5    "mč. 1.17</t>
  </si>
  <si>
    <t xml:space="preserve">0,75*3,56    "mč. 2.20</t>
  </si>
  <si>
    <t xml:space="preserve">0,86*3,53   "mč. 3.22</t>
  </si>
  <si>
    <t xml:space="preserve">0,68*2,98   "mč. 4.22</t>
  </si>
  <si>
    <t>62</t>
  </si>
  <si>
    <t>763131751</t>
  </si>
  <si>
    <t>Montáž parotěsné zábrany do SDK podhledu</t>
  </si>
  <si>
    <t>1982446508</t>
  </si>
  <si>
    <t xml:space="preserve">1,2*0,6   "mč. 4.22</t>
  </si>
  <si>
    <t>63</t>
  </si>
  <si>
    <t>28329028</t>
  </si>
  <si>
    <t>fólie PE vyztužená Al vrstvou pro parotěsnou vrstvu 150g/m2 s integrovanou lepící páskou</t>
  </si>
  <si>
    <t>-562650302</t>
  </si>
  <si>
    <t>0,72*1,1235 'Přepočtené koeficientem množství</t>
  </si>
  <si>
    <t>64</t>
  </si>
  <si>
    <t>763131761</t>
  </si>
  <si>
    <t>Příplatek k SDK podhledu za plochu do 3 m2 jednotlivě</t>
  </si>
  <si>
    <t>-176462318</t>
  </si>
  <si>
    <t>65</t>
  </si>
  <si>
    <t>763131821</t>
  </si>
  <si>
    <t>Demontáž SDK podhledu s dvouvrstvou nosnou kcí z ocelových profilů opláštění jednoduché</t>
  </si>
  <si>
    <t>2136736374</t>
  </si>
  <si>
    <t>dmtž podhledu vč. parotěsné folie</t>
  </si>
  <si>
    <t>66</t>
  </si>
  <si>
    <t>763132971</t>
  </si>
  <si>
    <t>Vyspravení SDK podhledu, podkroví pl přes 0,5 do 1 m2 deska 1xA 12,5</t>
  </si>
  <si>
    <t>-1609060589</t>
  </si>
  <si>
    <t xml:space="preserve">1   "mč. 4.22</t>
  </si>
  <si>
    <t>67</t>
  </si>
  <si>
    <t>763181311</t>
  </si>
  <si>
    <t>Montáž jednokřídlové kovové zárubně SDK příčka</t>
  </si>
  <si>
    <t>-241363523</t>
  </si>
  <si>
    <t>dveře provizorní do dočasné příčky</t>
  </si>
  <si>
    <t xml:space="preserve">1   "1.14/1.17</t>
  </si>
  <si>
    <t>68</t>
  </si>
  <si>
    <t>55331589</t>
  </si>
  <si>
    <t>zárubeň jednokřídlá ocelová pro sádrokartonové příčky tl stěny 75-100mm rozměru 700/1970, 2100mm</t>
  </si>
  <si>
    <t>397026712</t>
  </si>
  <si>
    <t>69</t>
  </si>
  <si>
    <t>763181811</t>
  </si>
  <si>
    <t>Demontáž jednokřídlové kovové zárubně v do 2,75 m SDK příčka</t>
  </si>
  <si>
    <t>918294879</t>
  </si>
  <si>
    <t>70</t>
  </si>
  <si>
    <t>998763303</t>
  </si>
  <si>
    <t>Přesun hmot tonážní pro sádrokartonové konstrukce v objektech v přes 12 do 24 m</t>
  </si>
  <si>
    <t>-1690425981</t>
  </si>
  <si>
    <t>71</t>
  </si>
  <si>
    <t>998763381</t>
  </si>
  <si>
    <t>Příplatek k přesunu hmot tonážní 763 SDK prováděný bez použití mechanizace</t>
  </si>
  <si>
    <t>96549115</t>
  </si>
  <si>
    <t>764</t>
  </si>
  <si>
    <t>Konstrukce klempířské</t>
  </si>
  <si>
    <t>72</t>
  </si>
  <si>
    <t>764000901</t>
  </si>
  <si>
    <t>Zhotovení otvoru v plechové krytině plochy do 0,02 m2</t>
  </si>
  <si>
    <t>691062821</t>
  </si>
  <si>
    <t>73</t>
  </si>
  <si>
    <t>7643244.R1</t>
  </si>
  <si>
    <t>Lemování prostupů střech s krytinou falcovanou vč. utěsnění</t>
  </si>
  <si>
    <t>-1989124731</t>
  </si>
  <si>
    <t xml:space="preserve">2   "nové prostupy střechou</t>
  </si>
  <si>
    <t>74</t>
  </si>
  <si>
    <t>998764104</t>
  </si>
  <si>
    <t>Přesun hmot tonážní pro konstrukce klempířské v objektech v přes 24 do 36 m</t>
  </si>
  <si>
    <t>1840571948</t>
  </si>
  <si>
    <t>75</t>
  </si>
  <si>
    <t>998764181</t>
  </si>
  <si>
    <t>Příplatek k přesunu hmot tonážní 764 prováděný bez použití mechanizace</t>
  </si>
  <si>
    <t>-1302910525</t>
  </si>
  <si>
    <t>766</t>
  </si>
  <si>
    <t>Konstrukce truhlářské</t>
  </si>
  <si>
    <t>76</t>
  </si>
  <si>
    <t>766660001</t>
  </si>
  <si>
    <t>Montáž dveřních křídel otvíravých jednokřídlových š do 0,8 m do ocelové zárubně</t>
  </si>
  <si>
    <t>1988487289</t>
  </si>
  <si>
    <t>77</t>
  </si>
  <si>
    <t>61160051</t>
  </si>
  <si>
    <t>dveře jednokřídlé dřevěné bez povrchové úpravy plné 700x1970mm</t>
  </si>
  <si>
    <t>-1436528119</t>
  </si>
  <si>
    <t>78</t>
  </si>
  <si>
    <t>998766103</t>
  </si>
  <si>
    <t>Přesun hmot tonážní pro kce truhlářské v objektech v přes 12 do 24 m</t>
  </si>
  <si>
    <t>-1296368865</t>
  </si>
  <si>
    <t>79</t>
  </si>
  <si>
    <t>998766181</t>
  </si>
  <si>
    <t>Příplatek k přesunu hmot tonážní 766 prováděný bez použití mechanizace</t>
  </si>
  <si>
    <t>956356030</t>
  </si>
  <si>
    <t>767</t>
  </si>
  <si>
    <t>Konstrukce zámečnické</t>
  </si>
  <si>
    <t>80</t>
  </si>
  <si>
    <t>767541113</t>
  </si>
  <si>
    <t>Nosná konstrukce pro zdvojené podlahy s lehkým provozem modulu 600x600 mm z kovových rektifikačních stojek výšky přes 100 do 150 mm</t>
  </si>
  <si>
    <t>1165589618</t>
  </si>
  <si>
    <t xml:space="preserve">(1,2+0,2*0,6)   "schod v mč. 01.29</t>
  </si>
  <si>
    <t>81</t>
  </si>
  <si>
    <t>767541116</t>
  </si>
  <si>
    <t>Nosná konstrukce pro zdvojené podlahy s lehkým provozem modulu 600x600 mm z kovových rektifikačních stojek výšky přes 250 do 300 mm</t>
  </si>
  <si>
    <t>313664430</t>
  </si>
  <si>
    <t>4,8*(0,21+4,2+0,53)</t>
  </si>
  <si>
    <t>(1,2+0,525)*(5*0,6+0,53)</t>
  </si>
  <si>
    <t>82</t>
  </si>
  <si>
    <t>767541181</t>
  </si>
  <si>
    <t>Demontáž nosné konstrukce zdvojených podlah s lehkým provozem modulu 600x600 mm z kovových rektifikačních stojek v do 500 mm</t>
  </si>
  <si>
    <t>97568589</t>
  </si>
  <si>
    <t>(4,2+0,21)*(4,8+1,2)</t>
  </si>
  <si>
    <t>-1,725*1,2</t>
  </si>
  <si>
    <t>83</t>
  </si>
  <si>
    <t>767541411</t>
  </si>
  <si>
    <t>Montáž desek zdvojených podlah rozměru 600 x 600 mm</t>
  </si>
  <si>
    <t>-144406354</t>
  </si>
  <si>
    <t>6*0,6*0,6</t>
  </si>
  <si>
    <t>84</t>
  </si>
  <si>
    <t>607210.R1</t>
  </si>
  <si>
    <t xml:space="preserve">deska kovová perforovaná pro zdvojené podlahy horní vrstva z PVC nebo lakovaná tl. 50mm 600x600mm - perforace 32% </t>
  </si>
  <si>
    <t>-1897766170</t>
  </si>
  <si>
    <t>2,16</t>
  </si>
  <si>
    <t>2,16*1,05 'Přepočtené koeficientem množství</t>
  </si>
  <si>
    <t>85</t>
  </si>
  <si>
    <t>1658750628</t>
  </si>
  <si>
    <t>-6*0,6*0,6</t>
  </si>
  <si>
    <t xml:space="preserve">(1,41*2+0,6)*0,15   "schody v. 0,15</t>
  </si>
  <si>
    <t xml:space="preserve">(0,6+0,525)*0,3   "bok podlahy u vstupu v. 0,3</t>
  </si>
  <si>
    <t>86</t>
  </si>
  <si>
    <t>607952.R1</t>
  </si>
  <si>
    <t>deska kovová plná pro zdvojené podlahy horní vrstva z PVC tl 50mm 600x600mm - provedení shodné s původní podlahou</t>
  </si>
  <si>
    <t>-1094322335</t>
  </si>
  <si>
    <t xml:space="preserve">6,525*0,53   "doplnění desek nad SDK sokl</t>
  </si>
  <si>
    <t>4,309*1,05 'Přepočtené koeficientem množství</t>
  </si>
  <si>
    <t>87</t>
  </si>
  <si>
    <t>7675417.R1</t>
  </si>
  <si>
    <t>Příplatek za formátování (úprav rozměrů) desek zdvojených podlah</t>
  </si>
  <si>
    <t>620230695</t>
  </si>
  <si>
    <t xml:space="preserve">6,525   "š.0,53</t>
  </si>
  <si>
    <t xml:space="preserve">0,6    "š. 0,21</t>
  </si>
  <si>
    <t xml:space="preserve">0,525   "š. 0,525</t>
  </si>
  <si>
    <t xml:space="preserve">1,41*2+0,6   "schody v. 0,15</t>
  </si>
  <si>
    <t xml:space="preserve">0,6+0,525   "bok podlahy u vstupu v. 0,3</t>
  </si>
  <si>
    <t>88</t>
  </si>
  <si>
    <t>767541782</t>
  </si>
  <si>
    <t>Demontáž desek zdvojených podlah rozměru do 600x600 mm ke zpětnému použití</t>
  </si>
  <si>
    <t>469448691</t>
  </si>
  <si>
    <t>(4,2+0,21)*(4,8+1,2+0,525)</t>
  </si>
  <si>
    <t>-(1,2+0,525)*(1,2+0,21)</t>
  </si>
  <si>
    <t>89</t>
  </si>
  <si>
    <t>767896110</t>
  </si>
  <si>
    <t>Montáž kovových lišt šroubováním</t>
  </si>
  <si>
    <t>1537265029</t>
  </si>
  <si>
    <t xml:space="preserve">6,525+0,53*2   "rozšíření u soklu</t>
  </si>
  <si>
    <t>90</t>
  </si>
  <si>
    <t>13010512.R1</t>
  </si>
  <si>
    <t>úhelník ocelový nerovnostranný jakost S235JR (11 375) 70x50x6mm</t>
  </si>
  <si>
    <t>-1252785747</t>
  </si>
  <si>
    <t>7,585*5,65/1000</t>
  </si>
  <si>
    <t>0,043*1,15 'Přepočtené koeficientem množství</t>
  </si>
  <si>
    <t>91</t>
  </si>
  <si>
    <t>767996801</t>
  </si>
  <si>
    <t>Demontáž atypických zámečnických konstrukcí rozebráním hm jednotlivých dílů do 50 kg</t>
  </si>
  <si>
    <t>kg</t>
  </si>
  <si>
    <t>-1751671901</t>
  </si>
  <si>
    <t>dmtž stávající kce chlazení - střecha</t>
  </si>
  <si>
    <t xml:space="preserve">120   "odhadované množství </t>
  </si>
  <si>
    <t>dmtž stávající kce chlazení - fasáda</t>
  </si>
  <si>
    <t xml:space="preserve">2*10  "odhadované množství </t>
  </si>
  <si>
    <t>92</t>
  </si>
  <si>
    <t>998767204</t>
  </si>
  <si>
    <t>Přesun hmot procentní pro zámečnické konstrukce v objektech v přes 24 do 36 m</t>
  </si>
  <si>
    <t>%</t>
  </si>
  <si>
    <t>1205707195</t>
  </si>
  <si>
    <t>776</t>
  </si>
  <si>
    <t>Podlahy povlakové</t>
  </si>
  <si>
    <t>93</t>
  </si>
  <si>
    <t>776410811</t>
  </si>
  <si>
    <t>Odstranění soklíků a lišt pryžových nebo plastových</t>
  </si>
  <si>
    <t>-1094712345</t>
  </si>
  <si>
    <t>4,2+4,8+5*0,6+6,525</t>
  </si>
  <si>
    <t>94</t>
  </si>
  <si>
    <t>776411111</t>
  </si>
  <si>
    <t>Montáž obvodových soklíků výšky do 80 mm</t>
  </si>
  <si>
    <t>-1974549384</t>
  </si>
  <si>
    <t>4,8+(0,15+0,6+0,15)*2+5*0,6+0,53</t>
  </si>
  <si>
    <t>6,525+0,53+4,2+0,21</t>
  </si>
  <si>
    <t xml:space="preserve">(1,125+1,41)*2    "vstupní podesta</t>
  </si>
  <si>
    <t>95</t>
  </si>
  <si>
    <t>28411003</t>
  </si>
  <si>
    <t>lišta soklová PVC 30x30mm</t>
  </si>
  <si>
    <t>1606384894</t>
  </si>
  <si>
    <t>26,665*1,02 'Přepočtené koeficientem množství</t>
  </si>
  <si>
    <t>96</t>
  </si>
  <si>
    <t>776431111</t>
  </si>
  <si>
    <t>Montáž schodišťových hran lepených</t>
  </si>
  <si>
    <t>1168278992</t>
  </si>
  <si>
    <t>1,41*2</t>
  </si>
  <si>
    <t>1,2+0,525</t>
  </si>
  <si>
    <t>97</t>
  </si>
  <si>
    <t>28342168</t>
  </si>
  <si>
    <t>hrana schodová z PVC 45x42x3mm</t>
  </si>
  <si>
    <t>-1858216663</t>
  </si>
  <si>
    <t>4,545*1,05 'Přepočtené koeficientem množství</t>
  </si>
  <si>
    <t>98</t>
  </si>
  <si>
    <t>776991141</t>
  </si>
  <si>
    <t>Pastování a leštění podlahovin ručně</t>
  </si>
  <si>
    <t>-376066948</t>
  </si>
  <si>
    <t xml:space="preserve">32,23   "mč. 01.29</t>
  </si>
  <si>
    <t>99</t>
  </si>
  <si>
    <t>998776101</t>
  </si>
  <si>
    <t>Přesun hmot tonážní pro podlahy povlakové v objektech v do 6 m</t>
  </si>
  <si>
    <t>1146133597</t>
  </si>
  <si>
    <t>100</t>
  </si>
  <si>
    <t>998776181</t>
  </si>
  <si>
    <t>Příplatek k přesunu hmot tonážní 776 prováděný bez použití mechanizace</t>
  </si>
  <si>
    <t>400416309</t>
  </si>
  <si>
    <t>783</t>
  </si>
  <si>
    <t>Dokončovací práce - nátěry</t>
  </si>
  <si>
    <t>101</t>
  </si>
  <si>
    <t>78300.R1</t>
  </si>
  <si>
    <t>Ochrana konstrukcí nebo prvků při provádění stavebních prací - zamezení prašnosti - dle specifikace v PD</t>
  </si>
  <si>
    <t>1217123338</t>
  </si>
  <si>
    <t xml:space="preserve">16,31   "mč. 01.28a</t>
  </si>
  <si>
    <t xml:space="preserve">32,23    "mč. 01.29</t>
  </si>
  <si>
    <t xml:space="preserve">50   "mč. 1.16</t>
  </si>
  <si>
    <t xml:space="preserve">20   "mč. 1.17</t>
  </si>
  <si>
    <t xml:space="preserve">1,0*2,5+20    "mč. 2.20</t>
  </si>
  <si>
    <t xml:space="preserve">1,0*2,5+20    "mč. 3.22</t>
  </si>
  <si>
    <t xml:space="preserve">1,0*2,5+20    "mč. 4.22</t>
  </si>
  <si>
    <t>102</t>
  </si>
  <si>
    <t>58124844</t>
  </si>
  <si>
    <t>fólie pro malířské potřeby zakrývací tl 25µ 4x5m</t>
  </si>
  <si>
    <t>-934330364</t>
  </si>
  <si>
    <t>186,04*1,15 'Přepočtené koeficientem množství</t>
  </si>
  <si>
    <t>103</t>
  </si>
  <si>
    <t>69311081</t>
  </si>
  <si>
    <t>geotextilie netkaná separační, ochranná, filtrační, drenážní PES 300g/m2</t>
  </si>
  <si>
    <t>-523692570</t>
  </si>
  <si>
    <t>104</t>
  </si>
  <si>
    <t>78300.R2</t>
  </si>
  <si>
    <t>Ochrana stávajícího vedení a rozvodů pod zdvojenou podlahou - dle specifikace v PD</t>
  </si>
  <si>
    <t>277074874</t>
  </si>
  <si>
    <t>105</t>
  </si>
  <si>
    <t>783214101</t>
  </si>
  <si>
    <t>Základní jednonásobný syntetický nátěr tesařských konstrukcí</t>
  </si>
  <si>
    <t>1021537686</t>
  </si>
  <si>
    <t xml:space="preserve">3,5*0,59*2   "1NP</t>
  </si>
  <si>
    <t xml:space="preserve">3,56*0,75*2   "2NP</t>
  </si>
  <si>
    <t xml:space="preserve">0,86*3,53*2   "3NP</t>
  </si>
  <si>
    <t xml:space="preserve">0,68*2,99*2   "4NP</t>
  </si>
  <si>
    <t xml:space="preserve">0,08*4*2,1   "4.22</t>
  </si>
  <si>
    <t>106</t>
  </si>
  <si>
    <t>783217101</t>
  </si>
  <si>
    <t>Krycí jednonásobný syntetický nátěr tesařských konstrukcí</t>
  </si>
  <si>
    <t>-1766401822</t>
  </si>
  <si>
    <t>107</t>
  </si>
  <si>
    <t>783314203</t>
  </si>
  <si>
    <t>Základní antikorozní jednonásobný syntetický samozákladující nátěr zámečnických konstrukcí</t>
  </si>
  <si>
    <t>-988305142</t>
  </si>
  <si>
    <t>ocelové L profily pro zakrytí potrubí</t>
  </si>
  <si>
    <t>27,16*(0,05+0,03)*2</t>
  </si>
  <si>
    <t>ocelový L profil pro zdvojenou podlahu</t>
  </si>
  <si>
    <t>(6,525+0,53*2)*(0,07+0,05)*2</t>
  </si>
  <si>
    <t>108</t>
  </si>
  <si>
    <t>783317101</t>
  </si>
  <si>
    <t>Krycí jednonásobný syntetický standardní nátěr zámečnických konstrukcí</t>
  </si>
  <si>
    <t>1372157604</t>
  </si>
  <si>
    <t xml:space="preserve">27,16*(0,05+0,03)*2*2   "RAL dle PD</t>
  </si>
  <si>
    <t>(6,525+0,53*2)*(0,07+0,05)*2*2</t>
  </si>
  <si>
    <t>784</t>
  </si>
  <si>
    <t>Dokončovací práce - malby a tapety</t>
  </si>
  <si>
    <t>109</t>
  </si>
  <si>
    <t>784111001</t>
  </si>
  <si>
    <t>Oprášení (ometení ) podkladu v místnostech v do 3,80 m</t>
  </si>
  <si>
    <t>1235678656</t>
  </si>
  <si>
    <t xml:space="preserve">1,7*3,5   "mč. 01.28a</t>
  </si>
  <si>
    <t xml:space="preserve">2,0*3,5   "mč. 01.15</t>
  </si>
  <si>
    <t xml:space="preserve">2,2*3,5   "mč. 01.16</t>
  </si>
  <si>
    <t xml:space="preserve">(7,0+13,5)*3,5    "mč 01.14</t>
  </si>
  <si>
    <t>110</t>
  </si>
  <si>
    <t>784111011</t>
  </si>
  <si>
    <t>Obroušení podkladu omítnutého v místnostech v do 3,80 m</t>
  </si>
  <si>
    <t>-513790539</t>
  </si>
  <si>
    <t>111</t>
  </si>
  <si>
    <t>784181101</t>
  </si>
  <si>
    <t>Základní akrylátová jednonásobná bezbarvá penetrace podkladu v místnostech v do 3,80 m</t>
  </si>
  <si>
    <t>1972841686</t>
  </si>
  <si>
    <t xml:space="preserve">15,98   "4.22</t>
  </si>
  <si>
    <t>112</t>
  </si>
  <si>
    <t>784211101</t>
  </si>
  <si>
    <t>Dvojnásobné bílé malby ze směsí za mokra výborně oděruvzdorných v místnostech v do 3,80 m</t>
  </si>
  <si>
    <t>1792896970</t>
  </si>
  <si>
    <t>113</t>
  </si>
  <si>
    <t>784661601</t>
  </si>
  <si>
    <t>Dekorační technika imitace betonu v místnostech v do 3,80 m</t>
  </si>
  <si>
    <t>-1732955893</t>
  </si>
  <si>
    <t xml:space="preserve">0,25*0,25*2   "mč. 01.13</t>
  </si>
  <si>
    <t xml:space="preserve">0,25*0,25   "mč. 01.14</t>
  </si>
  <si>
    <t>Práce a dodávky M</t>
  </si>
  <si>
    <t>21-M</t>
  </si>
  <si>
    <t>Elektromontáže</t>
  </si>
  <si>
    <t>114</t>
  </si>
  <si>
    <t>2102200.R1</t>
  </si>
  <si>
    <t>Demontáž a zpětná odborná montáž uzemnění pro zdvojené podlahy</t>
  </si>
  <si>
    <t>3611282</t>
  </si>
  <si>
    <t>22-M</t>
  </si>
  <si>
    <t>Montáže technologických zařízení</t>
  </si>
  <si>
    <t>115</t>
  </si>
  <si>
    <t>7271110.R1</t>
  </si>
  <si>
    <t>Požární ucpávka DN 32 stěnou - PO dle specifikace v PD</t>
  </si>
  <si>
    <t>404959567</t>
  </si>
  <si>
    <t xml:space="preserve">1*2    "01.16/01.14</t>
  </si>
  <si>
    <t>116</t>
  </si>
  <si>
    <t>7271110.R2</t>
  </si>
  <si>
    <t>Požární ucpávka 250/250 stěnou - PO dle specifikace v PD</t>
  </si>
  <si>
    <t>-2096070273</t>
  </si>
  <si>
    <t xml:space="preserve">1*2*2   "01.29/01.28a</t>
  </si>
  <si>
    <t>117</t>
  </si>
  <si>
    <t>7271120.R1</t>
  </si>
  <si>
    <t>Požární opláštění s ucpávkami potrubí stávajícího i nového 310/590/350 - PO dle specifikace v PD</t>
  </si>
  <si>
    <t>472577608</t>
  </si>
  <si>
    <t xml:space="preserve">1   "mč. 01.15</t>
  </si>
  <si>
    <t>118</t>
  </si>
  <si>
    <t>2203220.R1</t>
  </si>
  <si>
    <t xml:space="preserve">Demontáž a zpětná odborná montáž požárního čidla pod zdvojenou podlahou </t>
  </si>
  <si>
    <t>728968762</t>
  </si>
  <si>
    <t xml:space="preserve">1   "mč. 01.29</t>
  </si>
  <si>
    <t>119</t>
  </si>
  <si>
    <t>2203320.R1</t>
  </si>
  <si>
    <t>Odborná dmtž a zpětná mtž samohasícího zařízení (vč. příslušné revize)</t>
  </si>
  <si>
    <t>1716255900</t>
  </si>
  <si>
    <t>VP</t>
  </si>
  <si>
    <t xml:space="preserve">  Vícepráce</t>
  </si>
  <si>
    <t>PN</t>
  </si>
  <si>
    <t>SO 701_02 - Chlazení</t>
  </si>
  <si>
    <t xml:space="preserve">zař.č.1  -serverovna - zař.č.1  -serverovna</t>
  </si>
  <si>
    <t>zař.č.2 - Ostatní - zař.č.2 - Ostatní</t>
  </si>
  <si>
    <t xml:space="preserve">zař.č.1  -serverovna</t>
  </si>
  <si>
    <t>1-1A</t>
  </si>
  <si>
    <t>Chladící jednotka přesné klimatizace – v provedení dle podrobného popisu v TZ – část Výkaz</t>
  </si>
  <si>
    <t>Pol1_1-1A</t>
  </si>
  <si>
    <t>Doplňující popis a příslušenství pro chl. jedn. – v provedení dle podrobného popisu v TZ – část Výkaz</t>
  </si>
  <si>
    <t>1-2A</t>
  </si>
  <si>
    <t>Jednookruhový kondenzátor – v provedení dle podrobného popisu v TZ – část Výkaz</t>
  </si>
  <si>
    <t>1-1B</t>
  </si>
  <si>
    <t>Pol1_1-1B</t>
  </si>
  <si>
    <t>1-2B</t>
  </si>
  <si>
    <t>Pol2</t>
  </si>
  <si>
    <t>zprovoznění jednotky servisním technikem výrobce</t>
  </si>
  <si>
    <t>Pol3</t>
  </si>
  <si>
    <t xml:space="preserve">nastěhování jednotky  z venkovního prostředí do prostoru serverovny ( rozměry cca 850x900x2000mm, hmotnost cca 360kg, dveře stávající šíře 900mm)</t>
  </si>
  <si>
    <t>Pol4</t>
  </si>
  <si>
    <t>Cu potrubí chladiva 2x22x1,5mm se chladírenskou tepelnou izolací tl.13mm a s UV ochranou, komunikační (modbus) kabel</t>
  </si>
  <si>
    <t>bm</t>
  </si>
  <si>
    <t>Pol5</t>
  </si>
  <si>
    <t>pojistný ventil DN15 + servisní ventilek</t>
  </si>
  <si>
    <t>kpl</t>
  </si>
  <si>
    <t>Pol6</t>
  </si>
  <si>
    <t>zkoušky, tlakování</t>
  </si>
  <si>
    <t>Pol7</t>
  </si>
  <si>
    <t>náplň chladiva R410a</t>
  </si>
  <si>
    <t>Pol8</t>
  </si>
  <si>
    <t>doplnění oleje do systému</t>
  </si>
  <si>
    <t>l</t>
  </si>
  <si>
    <t>Pol9</t>
  </si>
  <si>
    <t>oplechování Cu potrubí ve venkovním prostředí Al plechem tl.0,6mm</t>
  </si>
  <si>
    <t>Pol10</t>
  </si>
  <si>
    <t>požární ucpávky</t>
  </si>
  <si>
    <t>zař.č.2 - Ostatní</t>
  </si>
  <si>
    <t>Pol11</t>
  </si>
  <si>
    <t>Doprava zařízení</t>
  </si>
  <si>
    <t>Pol12</t>
  </si>
  <si>
    <t>Přesuny do výšek, jeřáb</t>
  </si>
  <si>
    <t>Pol13</t>
  </si>
  <si>
    <t>Přesuny</t>
  </si>
  <si>
    <t>Pol14</t>
  </si>
  <si>
    <t>Příprava ke komplexnímu vyzkoušení, oživení a vyregulování zařízení</t>
  </si>
  <si>
    <t>hod</t>
  </si>
  <si>
    <t>Pol15</t>
  </si>
  <si>
    <t>Vypracování protokolu o proměření a vyregulování</t>
  </si>
  <si>
    <t>Pol16</t>
  </si>
  <si>
    <t>Komplexní vyzkoušení zařízení</t>
  </si>
  <si>
    <t>Pol17</t>
  </si>
  <si>
    <t>Zaškolení obsluhy</t>
  </si>
  <si>
    <t>Pol18</t>
  </si>
  <si>
    <t>Vypracování provozních předpisů</t>
  </si>
  <si>
    <t>Pol19</t>
  </si>
  <si>
    <t>Podpůrný střešní systém pod tepelně izolované Cu potrubí na střeše z UV odolného vulkanizovaného kaučuku a modulárních žárově pozinkovaných konstrukcí</t>
  </si>
  <si>
    <t>Pol20</t>
  </si>
  <si>
    <t>Demontáž a ekologická likvidace stávající chladící jednotky serveru</t>
  </si>
  <si>
    <t>Pol21</t>
  </si>
  <si>
    <t>Demontáž a ekologická likvidace stávajícího suchého chladiče</t>
  </si>
  <si>
    <t>Pol22</t>
  </si>
  <si>
    <t>Demontáž a uložení stávající kompletní jednotky split do skladu z prostoru serveru</t>
  </si>
  <si>
    <t>Pol23</t>
  </si>
  <si>
    <t>Demontáž a ekologická likvidace stávajícího potrubí chladiva splitové jednotky serveru</t>
  </si>
  <si>
    <t>Pol24</t>
  </si>
  <si>
    <t>Demontáž a ekologická likvidace stávajícího ocelového potrubí DN50 s izolací a s příslušenstvím-viz. výkres 103</t>
  </si>
  <si>
    <t>Pol25</t>
  </si>
  <si>
    <t>Vypustění systému chladící vody s nemrznoucí směsí, ekologická likvidace</t>
  </si>
  <si>
    <t>Pol26</t>
  </si>
  <si>
    <t>vypustění systému s R410a</t>
  </si>
  <si>
    <t>Pol27</t>
  </si>
  <si>
    <t>Související dodávky a práce nezahrnuté v ostatních položkách</t>
  </si>
  <si>
    <t>SO 701_03 - Rozvody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</si>
  <si>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</si>
  <si>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</si>
  <si>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</si>
  <si>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Mimostav. doprava</t>
  </si>
  <si>
    <t>Ostatní</t>
  </si>
  <si>
    <t>721</t>
  </si>
  <si>
    <t>Zdravotechnika - vnitřní kanalizace</t>
  </si>
  <si>
    <t>721171905</t>
  </si>
  <si>
    <t>Potrubí z PP vsazení odbočky do hrdla DN 110</t>
  </si>
  <si>
    <t>991472404</t>
  </si>
  <si>
    <t>721171913</t>
  </si>
  <si>
    <t>Potrubí z PP propojení potrubí DN 50</t>
  </si>
  <si>
    <t>-190038906</t>
  </si>
  <si>
    <t>721174042</t>
  </si>
  <si>
    <t>Potrubí kanalizační z PP připojovací DN 40</t>
  </si>
  <si>
    <t>-2034359893</t>
  </si>
  <si>
    <t>721174043</t>
  </si>
  <si>
    <t>Potrubí kanalizační z PP připojovací DN 50</t>
  </si>
  <si>
    <t>-1371288289</t>
  </si>
  <si>
    <t>721194104</t>
  </si>
  <si>
    <t>Vyvedení a upevnění odpadních výpustek DN 40</t>
  </si>
  <si>
    <t>868899558</t>
  </si>
  <si>
    <t>998721101</t>
  </si>
  <si>
    <t>Přesun hmot tonážní pro vnitřní kanalizace v objektech v do 6 m</t>
  </si>
  <si>
    <t>114508448</t>
  </si>
  <si>
    <t>722</t>
  </si>
  <si>
    <t>Zdravotechnika - vnitřní vodovod</t>
  </si>
  <si>
    <t>722140199</t>
  </si>
  <si>
    <t>Tlaková flexibilní hadice Nerez 100 cm 3/4"x3/4</t>
  </si>
  <si>
    <t>963785513</t>
  </si>
  <si>
    <t>722171999</t>
  </si>
  <si>
    <t>Potrubí plastové PPR vsazení odbočky D přes 25 do 32 mm</t>
  </si>
  <si>
    <t>119876701</t>
  </si>
  <si>
    <t>722174003</t>
  </si>
  <si>
    <t>Potrubí vodovodní plastové PPR svar polyfúze PN 16 D 25x3,5 mm</t>
  </si>
  <si>
    <t>1526252071</t>
  </si>
  <si>
    <t>722181222</t>
  </si>
  <si>
    <t>Ochrana vodovodního potrubí přilepenými termoizolačními trubicemi z PE tl přes 6 do 9 mm DN přes 22 do 45 mm</t>
  </si>
  <si>
    <t>1299799946</t>
  </si>
  <si>
    <t>722190401</t>
  </si>
  <si>
    <t>Vyvedení a upevnění výpustku DN do 25</t>
  </si>
  <si>
    <t>781220740</t>
  </si>
  <si>
    <t>722190901</t>
  </si>
  <si>
    <t>Uzavření nebo otevření vodovodního potrubí při opravách</t>
  </si>
  <si>
    <t>520204760</t>
  </si>
  <si>
    <t>722232044</t>
  </si>
  <si>
    <t>Kohout kulový přímý G 3/4" PN 42 do 185°C vnitřní závit</t>
  </si>
  <si>
    <t>-1962367201</t>
  </si>
  <si>
    <t>722239102</t>
  </si>
  <si>
    <t>Montáž armatur vodovodních se dvěma závity G 3/4"</t>
  </si>
  <si>
    <t>-1154807404</t>
  </si>
  <si>
    <t>722290226</t>
  </si>
  <si>
    <t>Zkouška těsnosti vodovodního potrubí závitového DN do 50</t>
  </si>
  <si>
    <t>672164569</t>
  </si>
  <si>
    <t>998722101</t>
  </si>
  <si>
    <t>Přesun hmot tonážní pro vnitřní vodovod v objektech v do 6 m</t>
  </si>
  <si>
    <t>584963128</t>
  </si>
  <si>
    <t>725</t>
  </si>
  <si>
    <t>Zdravotechnika - zařizovací předměty</t>
  </si>
  <si>
    <t>725865599</t>
  </si>
  <si>
    <t>zápachová uzávěrka kondenzační DN40</t>
  </si>
  <si>
    <t>1940414210</t>
  </si>
  <si>
    <t>727212202</t>
  </si>
  <si>
    <t>Trubní ucpávka plastového potrubí bez izolace D 25 mm stěnou tl 150 mm požární odolnost EI 60</t>
  </si>
  <si>
    <t>2033110877</t>
  </si>
  <si>
    <t>SO 701_04 - Elektroinstalace</t>
  </si>
  <si>
    <t xml:space="preserve">    741 - Elektroinstalace - silnoproud</t>
  </si>
  <si>
    <t xml:space="preserve">    742 - Elektroinstalace - slaboproud</t>
  </si>
  <si>
    <t xml:space="preserve">    46-M - Zemní práce při extr.mont.pracích</t>
  </si>
  <si>
    <t>741</t>
  </si>
  <si>
    <t>Elektroinstalace - silnoproud</t>
  </si>
  <si>
    <t>159</t>
  </si>
  <si>
    <t>741110042</t>
  </si>
  <si>
    <t>Montáž trubka plastová ohebná D přes 23 do 35 mm uložená pevně</t>
  </si>
  <si>
    <t>548470038</t>
  </si>
  <si>
    <t>160</t>
  </si>
  <si>
    <t>34571156</t>
  </si>
  <si>
    <t>trubka elektroinstalační ohebná z PH, D 28,4/34,5mm</t>
  </si>
  <si>
    <t>-154825690</t>
  </si>
  <si>
    <t>175*1,05 "Přepočtené koeficientem množství</t>
  </si>
  <si>
    <t>741110062</t>
  </si>
  <si>
    <t>Montáž trubka plastová ohebná D přes 23 do 35 mm uložená pod omítku</t>
  </si>
  <si>
    <t>-336043077</t>
  </si>
  <si>
    <t>34571073</t>
  </si>
  <si>
    <t>trubka elektroinstalační ohebná z PVC (EN) 2325</t>
  </si>
  <si>
    <t>917946315</t>
  </si>
  <si>
    <t>741112061</t>
  </si>
  <si>
    <t>Montáž krabice přístrojová zapuštěná plastová kruhová</t>
  </si>
  <si>
    <t>-2109445625</t>
  </si>
  <si>
    <t>34571451</t>
  </si>
  <si>
    <t>krabice pod omítku PVC přístrojová kruhová D 70mm hluboká</t>
  </si>
  <si>
    <t>1741551677</t>
  </si>
  <si>
    <t>741120001</t>
  </si>
  <si>
    <t>Montáž vodič Cu izolovaný plný a laněný žíla 0,35-6 mm2 pod omítku (např. CY)</t>
  </si>
  <si>
    <t>-1645487037</t>
  </si>
  <si>
    <t>34141027</t>
  </si>
  <si>
    <t>vodič propojovací flexibilní jádro Cu lanované izolace PVC 450/750V (H07V-K) 1x6mm2</t>
  </si>
  <si>
    <t>725597561</t>
  </si>
  <si>
    <t>167</t>
  </si>
  <si>
    <t>741120101</t>
  </si>
  <si>
    <t>Montáž vodič Cu izolovaný plný a laněný s PVC pláštěm žíla 0,15-16 mm2 zatažený (např. CY, CHAH-V)</t>
  </si>
  <si>
    <t>1046761857</t>
  </si>
  <si>
    <t>168</t>
  </si>
  <si>
    <t>34141029</t>
  </si>
  <si>
    <t>vodič propojovací flexibilní jádro Cu lanované izolace PVC 450/750V (H07V-K) 1x16mm2</t>
  </si>
  <si>
    <t>1117064675</t>
  </si>
  <si>
    <t>59*1,15 "Přepočtené koeficientem množství</t>
  </si>
  <si>
    <t>163</t>
  </si>
  <si>
    <t>741122122</t>
  </si>
  <si>
    <t>Montáž kabel Cu plný kulatý žíla 3x1,5 až 6 mm2 zatažený v trubkách (např. CYKY)</t>
  </si>
  <si>
    <t>-777609487</t>
  </si>
  <si>
    <t>164</t>
  </si>
  <si>
    <t>34111036</t>
  </si>
  <si>
    <t>kabel instalační jádro Cu plné izolace PVC plášť PVC 450/750V (CYKY) 3x2,5mm2</t>
  </si>
  <si>
    <t>-1847005711</t>
  </si>
  <si>
    <t>126*1,15 "Přepočtené koeficientem množství</t>
  </si>
  <si>
    <t>165</t>
  </si>
  <si>
    <t>741122233</t>
  </si>
  <si>
    <t>Montáž kabel Cu plný kulatý žíla 5x10 mm2 uložený volně (např. CYKY)</t>
  </si>
  <si>
    <t>-9792057</t>
  </si>
  <si>
    <t>166</t>
  </si>
  <si>
    <t>34113034</t>
  </si>
  <si>
    <t>kabel instalační jádro Cu plné izolace PVC plášť PVC 450/750V (CYKY) 5x10mm2</t>
  </si>
  <si>
    <t>1671533816</t>
  </si>
  <si>
    <t>40*1,15 "Přepočtené koeficientem množství</t>
  </si>
  <si>
    <t>197</t>
  </si>
  <si>
    <t>741128003</t>
  </si>
  <si>
    <t>Ostatní práce při montáži vodičů a kabelů - svazkování žil</t>
  </si>
  <si>
    <t>-1702268787</t>
  </si>
  <si>
    <t>741130001</t>
  </si>
  <si>
    <t>Ukončení vodič izolovaný do 2,5 mm2 v rozváděči nebo na přístroji</t>
  </si>
  <si>
    <t>1274794950</t>
  </si>
  <si>
    <t>741130003</t>
  </si>
  <si>
    <t>Ukončení vodič izolovaný do 4 mm2 v rozváděči nebo na přístroji</t>
  </si>
  <si>
    <t>1273173647</t>
  </si>
  <si>
    <t>169</t>
  </si>
  <si>
    <t>741130004</t>
  </si>
  <si>
    <t>Ukončení vodič izolovaný do 6 mm2 v rozváděči nebo na přístroji</t>
  </si>
  <si>
    <t>-1626195240</t>
  </si>
  <si>
    <t>170</t>
  </si>
  <si>
    <t>741130005</t>
  </si>
  <si>
    <t>Ukončení vodič izolovaný do 10 mm2 v rozváděči nebo na přístroji</t>
  </si>
  <si>
    <t>1520069164</t>
  </si>
  <si>
    <t>741130021</t>
  </si>
  <si>
    <t>Ukončení vodič izolovaný do 2,5 mm2 na svorkovnici</t>
  </si>
  <si>
    <t>1083095915</t>
  </si>
  <si>
    <t>171</t>
  </si>
  <si>
    <t>741210001</t>
  </si>
  <si>
    <t>Montáž rozvodnice oceloplechová nebo plastová běžná do 20 kg</t>
  </si>
  <si>
    <t>-887693573</t>
  </si>
  <si>
    <t>172</t>
  </si>
  <si>
    <t>R11021</t>
  </si>
  <si>
    <t>rozvodnice nástěnná, plné dveře, IP65, 3 modul jed., vč. N/pE</t>
  </si>
  <si>
    <t>-1918344988</t>
  </si>
  <si>
    <t>173</t>
  </si>
  <si>
    <t>35889522</t>
  </si>
  <si>
    <t>svodič přepětí - výměnný modul, 400V, varistor</t>
  </si>
  <si>
    <t>1730920556</t>
  </si>
  <si>
    <t>191</t>
  </si>
  <si>
    <t>741320101</t>
  </si>
  <si>
    <t>Montáž jističů jednopólových nn do 25 A bez krytu se zapojením vodičů</t>
  </si>
  <si>
    <t>1059528352</t>
  </si>
  <si>
    <t>192</t>
  </si>
  <si>
    <t>35822114</t>
  </si>
  <si>
    <t>jistič 1-pólový 6 A vypínací charakteristika C vypínací schopnost 10 kA</t>
  </si>
  <si>
    <t>1641613163</t>
  </si>
  <si>
    <t>195</t>
  </si>
  <si>
    <t>741410063</t>
  </si>
  <si>
    <t>Montáž pospojování ochranné plášť kabelu s konstrukcí</t>
  </si>
  <si>
    <t>-877780863</t>
  </si>
  <si>
    <t>182</t>
  </si>
  <si>
    <t>741420001</t>
  </si>
  <si>
    <t>Montáž drát nebo lano hromosvodné svodové D do 10 mm s podpěrou</t>
  </si>
  <si>
    <t>1610425482</t>
  </si>
  <si>
    <t>183</t>
  </si>
  <si>
    <t>35441072</t>
  </si>
  <si>
    <t>drát D 8mm FeZn pro hromosvod</t>
  </si>
  <si>
    <t>701175295</t>
  </si>
  <si>
    <t>184</t>
  </si>
  <si>
    <t>35442270</t>
  </si>
  <si>
    <t>podpěra vedení na ploché střechy pr. 140mm, plastový zámek, výška vedení 100mm, plast s betonem, 1 kg</t>
  </si>
  <si>
    <t>-1266977501</t>
  </si>
  <si>
    <t>185</t>
  </si>
  <si>
    <t>741420021</t>
  </si>
  <si>
    <t>Montáž svorka hromosvodná se 2 šrouby</t>
  </si>
  <si>
    <t>1464374134</t>
  </si>
  <si>
    <t>186</t>
  </si>
  <si>
    <t>35441885</t>
  </si>
  <si>
    <t>svorka spojovací pro lano D 8-10mm</t>
  </si>
  <si>
    <t>1682010229</t>
  </si>
  <si>
    <t>187</t>
  </si>
  <si>
    <t>741430005</t>
  </si>
  <si>
    <t>Montáž tyč jímací délky do 3 m na stojan</t>
  </si>
  <si>
    <t>-1552718932</t>
  </si>
  <si>
    <t>188</t>
  </si>
  <si>
    <t>35441061</t>
  </si>
  <si>
    <t>tyč jímací s kovaným hrotem 2000mm FeZn</t>
  </si>
  <si>
    <t>1393691016</t>
  </si>
  <si>
    <t>189</t>
  </si>
  <si>
    <t>35442181</t>
  </si>
  <si>
    <t>stojan pro jímací tyč s rovným koncem, FeZn, s plastbetonovými podpěrami, pro jímač do 2000mm - rozpětí podpěr 350mm</t>
  </si>
  <si>
    <t>1448000623</t>
  </si>
  <si>
    <t>190</t>
  </si>
  <si>
    <t>35441860</t>
  </si>
  <si>
    <t>svorka FeZn k jímací tyči - 4 šrouby</t>
  </si>
  <si>
    <t>1983427311</t>
  </si>
  <si>
    <t>193</t>
  </si>
  <si>
    <t>741810002</t>
  </si>
  <si>
    <t>Celková prohlídka elektrického rozvodu a zařízení přes 100 000 do 500 000,- Kč</t>
  </si>
  <si>
    <t>1258999525</t>
  </si>
  <si>
    <t>178</t>
  </si>
  <si>
    <t>741910321</t>
  </si>
  <si>
    <t>Montáž rošt a lávka typová ostatní šířky do 400 mm</t>
  </si>
  <si>
    <t>1894487361</t>
  </si>
  <si>
    <t>179</t>
  </si>
  <si>
    <t>R1000291831</t>
  </si>
  <si>
    <t>35X100 ŽLAB KABELOVÝ DRÁTĚNÝ</t>
  </si>
  <si>
    <t>-1810075214</t>
  </si>
  <si>
    <t>180</t>
  </si>
  <si>
    <t>R1000292820</t>
  </si>
  <si>
    <t xml:space="preserve">35X100  ZÁVĚS STŘEDOVÝ PRO DZ</t>
  </si>
  <si>
    <t>-1071997236</t>
  </si>
  <si>
    <t>181</t>
  </si>
  <si>
    <t>R1000111788</t>
  </si>
  <si>
    <t>Závitová tyč 8 mm/1 m</t>
  </si>
  <si>
    <t>-436350045</t>
  </si>
  <si>
    <t>194</t>
  </si>
  <si>
    <t>741920245</t>
  </si>
  <si>
    <t>Ucpávka prostupu tmelem samostatného kabelu do D 21 mm stěnou tl do 100 mm požární odolnost EI 90</t>
  </si>
  <si>
    <t>1452167107</t>
  </si>
  <si>
    <t>R741210002</t>
  </si>
  <si>
    <t>Úprava rozvodnice oceloplechová RH dle schema D 1.4.1</t>
  </si>
  <si>
    <t>997464070</t>
  </si>
  <si>
    <t>RMAT0001</t>
  </si>
  <si>
    <t>rozvodnice RH - úprava+doplnění dle schema zapojení D 1.4.1</t>
  </si>
  <si>
    <t>189524473</t>
  </si>
  <si>
    <t>741310411</t>
  </si>
  <si>
    <t>Montáž spínač tří/čtyřpólový nástěnný do 16 A venkovní nebo mokré se zapojením vodičů</t>
  </si>
  <si>
    <t>1509606412</t>
  </si>
  <si>
    <t>R3530371</t>
  </si>
  <si>
    <t>Spínač trojpólový stiskací, 16 A, 400 V, IP43, nástěnný</t>
  </si>
  <si>
    <t>-239020950</t>
  </si>
  <si>
    <t>174</t>
  </si>
  <si>
    <t>741316813</t>
  </si>
  <si>
    <t>Demontáž zásuvek domovních normální prostředí do 16A zapuštěných bezšroubových se zachováním funkčnosti 2P+PE</t>
  </si>
  <si>
    <t>1146459</t>
  </si>
  <si>
    <t>741313001</t>
  </si>
  <si>
    <t>Montáž zásuvka (polo)zapuštěná bezšroubové připojení 2P+PE se zapojením vodičů</t>
  </si>
  <si>
    <t>-658569713</t>
  </si>
  <si>
    <t>742</t>
  </si>
  <si>
    <t>Elektroinstalace - slaboproud</t>
  </si>
  <si>
    <t>176</t>
  </si>
  <si>
    <t>742210121</t>
  </si>
  <si>
    <t>Montáž hlásiče automatického bodového</t>
  </si>
  <si>
    <t>-67486098</t>
  </si>
  <si>
    <t>175</t>
  </si>
  <si>
    <t>742210821</t>
  </si>
  <si>
    <t>Demontáž hlásiče automatického bodového</t>
  </si>
  <si>
    <t>907688031</t>
  </si>
  <si>
    <t>138</t>
  </si>
  <si>
    <t>218100001</t>
  </si>
  <si>
    <t>Odpojení vodičů z rozváděče nebo přístroje průřezu žíly do 2,5 mm2</t>
  </si>
  <si>
    <t>272098982</t>
  </si>
  <si>
    <t>139</t>
  </si>
  <si>
    <t>218100004</t>
  </si>
  <si>
    <t>Odpojení vodičů z rozváděče nebo přístroje průřezu žíly do 25 mm2</t>
  </si>
  <si>
    <t>-744375581</t>
  </si>
  <si>
    <t>140</t>
  </si>
  <si>
    <t>218100013</t>
  </si>
  <si>
    <t>Odpojení vodičů z rozváděče nebo přístroje průřezu žíly do 4 mm2</t>
  </si>
  <si>
    <t>-55322820</t>
  </si>
  <si>
    <t>196</t>
  </si>
  <si>
    <t>218220002</t>
  </si>
  <si>
    <t>Demontáž uzemňovacích vedení vodičů FeZn upevněného na povrchu drátem nebo lanem do průměru 10 mm</t>
  </si>
  <si>
    <t>-281349979</t>
  </si>
  <si>
    <t>46-M</t>
  </si>
  <si>
    <t>Zemní práce při extr.mont.pracích</t>
  </si>
  <si>
    <t>156</t>
  </si>
  <si>
    <t>468094112</t>
  </si>
  <si>
    <t>Vyvrtání otvorů pro elektroinstalační krabice ve stěnách z cihel hloubky přes 6 do 9 cm</t>
  </si>
  <si>
    <t>736703150</t>
  </si>
  <si>
    <t>198</t>
  </si>
  <si>
    <t>34572332</t>
  </si>
  <si>
    <t>páska stahovací kabelová 12,6x500mm</t>
  </si>
  <si>
    <t>100 kus</t>
  </si>
  <si>
    <t>40798226</t>
  </si>
  <si>
    <t>158</t>
  </si>
  <si>
    <t>468111112</t>
  </si>
  <si>
    <t>Frézování drážek pro vodiče ve stěnách z cihel do 5x5 cm</t>
  </si>
  <si>
    <t>-949919937</t>
  </si>
  <si>
    <t>SO 999 - VRN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</si>
  <si>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</si>
  <si>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</si>
  <si>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</si>
  <si>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</si>
  <si>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</si>
  <si>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</si>
  <si>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</si>
  <si>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</si>
  <si>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HZS</t>
  </si>
  <si>
    <t>Hodinové zúčtovací sazby</t>
  </si>
  <si>
    <t>HZS4132.R1</t>
  </si>
  <si>
    <t xml:space="preserve">práce autojeřábu vč. strojníka </t>
  </si>
  <si>
    <t>512</t>
  </si>
  <si>
    <t>1885863224</t>
  </si>
  <si>
    <t>stavební a montážní práce na střeše</t>
  </si>
  <si>
    <t>Vedlejší rozpočtové náklady</t>
  </si>
  <si>
    <t>VRN1</t>
  </si>
  <si>
    <t>Průzkumné, geodetické a projektové práce</t>
  </si>
  <si>
    <t>0132540.R1</t>
  </si>
  <si>
    <t>Dílenská dokumentace</t>
  </si>
  <si>
    <t>1024</t>
  </si>
  <si>
    <t>-2041646038</t>
  </si>
  <si>
    <t>VRN3</t>
  </si>
  <si>
    <t>034103000</t>
  </si>
  <si>
    <t>Oplocení staveniště</t>
  </si>
  <si>
    <t>-671476017</t>
  </si>
  <si>
    <t>8,9</t>
  </si>
  <si>
    <t>035103001</t>
  </si>
  <si>
    <t>Pronájem ploch</t>
  </si>
  <si>
    <t>1553763492</t>
  </si>
  <si>
    <t>039103000</t>
  </si>
  <si>
    <t>Rozebrání, bourání a odvoz zařízení staveniště</t>
  </si>
  <si>
    <t>oub.…</t>
  </si>
  <si>
    <t>10046383</t>
  </si>
  <si>
    <t>VRN6</t>
  </si>
  <si>
    <t>063303000</t>
  </si>
  <si>
    <t>Práce ve výškách, v hloubkách</t>
  </si>
  <si>
    <t>-1524475600</t>
  </si>
  <si>
    <t>VRN7</t>
  </si>
  <si>
    <t>071103000</t>
  </si>
  <si>
    <t>Provoz investora</t>
  </si>
  <si>
    <t>-1000482705</t>
  </si>
  <si>
    <t>VRN8</t>
  </si>
  <si>
    <t>Přesun stavebních kapacit</t>
  </si>
  <si>
    <t>0811030.R1</t>
  </si>
  <si>
    <t>Denní doprava pracovníků a nářadí na pracoviště</t>
  </si>
  <si>
    <t>dny</t>
  </si>
  <si>
    <t>-664010020</t>
  </si>
  <si>
    <t>2*5</t>
  </si>
  <si>
    <t>VRN9</t>
  </si>
  <si>
    <t>094103000</t>
  </si>
  <si>
    <t>Náklady na plánované vyklizení objektu</t>
  </si>
  <si>
    <t>…</t>
  </si>
  <si>
    <t>1453349092</t>
  </si>
  <si>
    <t xml:space="preserve">16    "koordinace prací a stěhování s investorem</t>
  </si>
  <si>
    <t xml:space="preserve">24    "pomoc při ručním stěhování zařízení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</si>
</sst>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3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14.4" customHeight="1">
      <c r="B26" s="22"/>
      <c r="C26" s="23"/>
      <c r="D26" s="39" t="s">
        <v>36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40">
        <f>ROUND(AG94,2)</f>
        <v>0</v>
      </c>
      <c r="AL26" s="23"/>
      <c r="AM26" s="23"/>
      <c r="AN26" s="23"/>
      <c r="AO26" s="23"/>
      <c r="AP26" s="23"/>
      <c r="AQ26" s="23"/>
      <c r="AR26" s="21"/>
      <c r="BE26" s="32"/>
    </row>
    <row r="27" s="1" customFormat="1" ht="14.4" customHeight="1">
      <c r="B27" s="22"/>
      <c r="C27" s="23"/>
      <c r="D27" s="39" t="s">
        <v>37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40">
        <f>ROUND(AG101, 2)</f>
        <v>0</v>
      </c>
      <c r="AL27" s="40"/>
      <c r="AM27" s="40"/>
      <c r="AN27" s="40"/>
      <c r="AO27" s="40"/>
      <c r="AP27" s="23"/>
      <c r="AQ27" s="23"/>
      <c r="AR27" s="21"/>
      <c r="BE27" s="32"/>
    </row>
    <row r="28" s="2" customFormat="1" ht="6.96" customHeigh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4"/>
      <c r="BE28" s="32"/>
    </row>
    <row r="29" s="2" customFormat="1" ht="25.92" customHeight="1">
      <c r="A29" s="41"/>
      <c r="B29" s="42"/>
      <c r="C29" s="43"/>
      <c r="D29" s="45" t="s">
        <v>38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7">
        <f>ROUND(AK26 + AK27, 2)</f>
        <v>0</v>
      </c>
      <c r="AL29" s="46"/>
      <c r="AM29" s="46"/>
      <c r="AN29" s="46"/>
      <c r="AO29" s="46"/>
      <c r="AP29" s="43"/>
      <c r="AQ29" s="43"/>
      <c r="AR29" s="44"/>
      <c r="BE29" s="32"/>
    </row>
    <row r="30" s="2" customFormat="1" ht="6.96" customHeight="1">
      <c r="A30" s="41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4"/>
      <c r="BE30" s="32"/>
    </row>
    <row r="31" s="2" customFormat="1">
      <c r="A31" s="41"/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8" t="s">
        <v>39</v>
      </c>
      <c r="M31" s="48"/>
      <c r="N31" s="48"/>
      <c r="O31" s="48"/>
      <c r="P31" s="48"/>
      <c r="Q31" s="43"/>
      <c r="R31" s="43"/>
      <c r="S31" s="43"/>
      <c r="T31" s="43"/>
      <c r="U31" s="43"/>
      <c r="V31" s="43"/>
      <c r="W31" s="48" t="s">
        <v>40</v>
      </c>
      <c r="X31" s="48"/>
      <c r="Y31" s="48"/>
      <c r="Z31" s="48"/>
      <c r="AA31" s="48"/>
      <c r="AB31" s="48"/>
      <c r="AC31" s="48"/>
      <c r="AD31" s="48"/>
      <c r="AE31" s="48"/>
      <c r="AF31" s="43"/>
      <c r="AG31" s="43"/>
      <c r="AH31" s="43"/>
      <c r="AI31" s="43"/>
      <c r="AJ31" s="43"/>
      <c r="AK31" s="48" t="s">
        <v>41</v>
      </c>
      <c r="AL31" s="48"/>
      <c r="AM31" s="48"/>
      <c r="AN31" s="48"/>
      <c r="AO31" s="48"/>
      <c r="AP31" s="43"/>
      <c r="AQ31" s="43"/>
      <c r="AR31" s="44"/>
      <c r="BE31" s="32"/>
    </row>
    <row r="32" s="3" customFormat="1" ht="14.4" customHeight="1">
      <c r="A32" s="3"/>
      <c r="B32" s="49"/>
      <c r="C32" s="50"/>
      <c r="D32" s="33" t="s">
        <v>42</v>
      </c>
      <c r="E32" s="50"/>
      <c r="F32" s="33" t="s">
        <v>43</v>
      </c>
      <c r="G32" s="50"/>
      <c r="H32" s="50"/>
      <c r="I32" s="50"/>
      <c r="J32" s="50"/>
      <c r="K32" s="50"/>
      <c r="L32" s="51">
        <v>0.20999999999999999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ROUND(AZ94 + SUM(CD101:CD105),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f>ROUND(AV94 + SUM(BY101:BY105), 2)</f>
        <v>0</v>
      </c>
      <c r="AL32" s="50"/>
      <c r="AM32" s="50"/>
      <c r="AN32" s="50"/>
      <c r="AO32" s="50"/>
      <c r="AP32" s="50"/>
      <c r="AQ32" s="50"/>
      <c r="AR32" s="53"/>
      <c r="BE32" s="54"/>
    </row>
    <row r="33" s="3" customFormat="1" ht="14.4" customHeight="1">
      <c r="A33" s="3"/>
      <c r="B33" s="49"/>
      <c r="C33" s="50"/>
      <c r="D33" s="50"/>
      <c r="E33" s="50"/>
      <c r="F33" s="33" t="s">
        <v>44</v>
      </c>
      <c r="G33" s="50"/>
      <c r="H33" s="50"/>
      <c r="I33" s="50"/>
      <c r="J33" s="50"/>
      <c r="K33" s="50"/>
      <c r="L33" s="51">
        <v>0.14999999999999999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ROUND(BA94 + SUM(CE101:CE105),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f>ROUND(AW94 + SUM(BZ101:BZ105), 2)</f>
        <v>0</v>
      </c>
      <c r="AL33" s="50"/>
      <c r="AM33" s="50"/>
      <c r="AN33" s="50"/>
      <c r="AO33" s="50"/>
      <c r="AP33" s="50"/>
      <c r="AQ33" s="50"/>
      <c r="AR33" s="53"/>
      <c r="BE33" s="54"/>
    </row>
    <row r="34" hidden="1" s="3" customFormat="1" ht="14.4" customHeight="1">
      <c r="A34" s="3"/>
      <c r="B34" s="49"/>
      <c r="C34" s="50"/>
      <c r="D34" s="50"/>
      <c r="E34" s="50"/>
      <c r="F34" s="33" t="s">
        <v>45</v>
      </c>
      <c r="G34" s="50"/>
      <c r="H34" s="50"/>
      <c r="I34" s="50"/>
      <c r="J34" s="50"/>
      <c r="K34" s="50"/>
      <c r="L34" s="51">
        <v>0.20999999999999999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2">
        <f>ROUND(BB94 + SUM(CF101:CF105), 2)</f>
        <v>0</v>
      </c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2">
        <v>0</v>
      </c>
      <c r="AL34" s="50"/>
      <c r="AM34" s="50"/>
      <c r="AN34" s="50"/>
      <c r="AO34" s="50"/>
      <c r="AP34" s="50"/>
      <c r="AQ34" s="50"/>
      <c r="AR34" s="53"/>
      <c r="BE34" s="54"/>
    </row>
    <row r="35" hidden="1" s="3" customFormat="1" ht="14.4" customHeight="1">
      <c r="A35" s="3"/>
      <c r="B35" s="49"/>
      <c r="C35" s="50"/>
      <c r="D35" s="50"/>
      <c r="E35" s="50"/>
      <c r="F35" s="33" t="s">
        <v>46</v>
      </c>
      <c r="G35" s="50"/>
      <c r="H35" s="50"/>
      <c r="I35" s="50"/>
      <c r="J35" s="50"/>
      <c r="K35" s="50"/>
      <c r="L35" s="51">
        <v>0.14999999999999999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2">
        <f>ROUND(BC94 + SUM(CG101:CG105), 2)</f>
        <v>0</v>
      </c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2">
        <v>0</v>
      </c>
      <c r="AL35" s="50"/>
      <c r="AM35" s="50"/>
      <c r="AN35" s="50"/>
      <c r="AO35" s="50"/>
      <c r="AP35" s="50"/>
      <c r="AQ35" s="50"/>
      <c r="AR35" s="53"/>
      <c r="BE35" s="3"/>
    </row>
    <row r="36" hidden="1" s="3" customFormat="1" ht="14.4" customHeight="1">
      <c r="A36" s="3"/>
      <c r="B36" s="49"/>
      <c r="C36" s="50"/>
      <c r="D36" s="50"/>
      <c r="E36" s="50"/>
      <c r="F36" s="33" t="s">
        <v>47</v>
      </c>
      <c r="G36" s="50"/>
      <c r="H36" s="50"/>
      <c r="I36" s="50"/>
      <c r="J36" s="50"/>
      <c r="K36" s="50"/>
      <c r="L36" s="51">
        <v>0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2">
        <f>ROUND(BD94 + SUM(CH101:CH105), 2)</f>
        <v>0</v>
      </c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2">
        <v>0</v>
      </c>
      <c r="AL36" s="50"/>
      <c r="AM36" s="50"/>
      <c r="AN36" s="50"/>
      <c r="AO36" s="50"/>
      <c r="AP36" s="50"/>
      <c r="AQ36" s="50"/>
      <c r="AR36" s="53"/>
      <c r="BE36" s="3"/>
    </row>
    <row r="37" s="2" customFormat="1" ht="6.96" customHeight="1">
      <c r="A37" s="41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4"/>
      <c r="BE37" s="41"/>
    </row>
    <row r="38" s="2" customFormat="1" ht="25.92" customHeight="1">
      <c r="A38" s="41"/>
      <c r="B38" s="42"/>
      <c r="C38" s="55"/>
      <c r="D38" s="56" t="s">
        <v>48</v>
      </c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8" t="s">
        <v>49</v>
      </c>
      <c r="U38" s="57"/>
      <c r="V38" s="57"/>
      <c r="W38" s="57"/>
      <c r="X38" s="59" t="s">
        <v>50</v>
      </c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60">
        <f>SUM(AK29:AK36)</f>
        <v>0</v>
      </c>
      <c r="AL38" s="57"/>
      <c r="AM38" s="57"/>
      <c r="AN38" s="57"/>
      <c r="AO38" s="61"/>
      <c r="AP38" s="55"/>
      <c r="AQ38" s="55"/>
      <c r="AR38" s="44"/>
      <c r="BE38" s="41"/>
    </row>
    <row r="39" s="2" customFormat="1" ht="6.96" customHeight="1">
      <c r="A39" s="41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4"/>
      <c r="BE39" s="41"/>
    </row>
    <row r="40" s="2" customFormat="1" ht="14.4" customHeight="1">
      <c r="A40" s="41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4"/>
      <c r="BE40" s="4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2"/>
      <c r="C49" s="63"/>
      <c r="D49" s="64" t="s">
        <v>51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52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1"/>
      <c r="B60" s="42"/>
      <c r="C60" s="43"/>
      <c r="D60" s="67" t="s">
        <v>53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67" t="s">
        <v>54</v>
      </c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67" t="s">
        <v>53</v>
      </c>
      <c r="AI60" s="46"/>
      <c r="AJ60" s="46"/>
      <c r="AK60" s="46"/>
      <c r="AL60" s="46"/>
      <c r="AM60" s="67" t="s">
        <v>54</v>
      </c>
      <c r="AN60" s="46"/>
      <c r="AO60" s="46"/>
      <c r="AP60" s="43"/>
      <c r="AQ60" s="43"/>
      <c r="AR60" s="44"/>
      <c r="BE60" s="41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1"/>
      <c r="B64" s="42"/>
      <c r="C64" s="43"/>
      <c r="D64" s="64" t="s">
        <v>55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56</v>
      </c>
      <c r="AI64" s="68"/>
      <c r="AJ64" s="68"/>
      <c r="AK64" s="68"/>
      <c r="AL64" s="68"/>
      <c r="AM64" s="68"/>
      <c r="AN64" s="68"/>
      <c r="AO64" s="68"/>
      <c r="AP64" s="43"/>
      <c r="AQ64" s="43"/>
      <c r="AR64" s="44"/>
      <c r="BE64" s="41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1"/>
      <c r="B75" s="42"/>
      <c r="C75" s="43"/>
      <c r="D75" s="67" t="s">
        <v>53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67" t="s">
        <v>54</v>
      </c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67" t="s">
        <v>53</v>
      </c>
      <c r="AI75" s="46"/>
      <c r="AJ75" s="46"/>
      <c r="AK75" s="46"/>
      <c r="AL75" s="46"/>
      <c r="AM75" s="67" t="s">
        <v>54</v>
      </c>
      <c r="AN75" s="46"/>
      <c r="AO75" s="46"/>
      <c r="AP75" s="43"/>
      <c r="AQ75" s="43"/>
      <c r="AR75" s="44"/>
      <c r="BE75" s="41"/>
    </row>
    <row r="76" s="2" customForma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4"/>
      <c r="BE76" s="41"/>
    </row>
    <row r="77" s="2" customFormat="1" ht="6.96" customHeight="1">
      <c r="A77" s="41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4"/>
      <c r="BE77" s="41"/>
    </row>
    <row r="81" s="2" customFormat="1" ht="6.96" customHeight="1">
      <c r="A81" s="41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4"/>
      <c r="BE81" s="41"/>
    </row>
    <row r="82" s="2" customFormat="1" ht="24.96" customHeight="1">
      <c r="A82" s="41"/>
      <c r="B82" s="42"/>
      <c r="C82" s="24" t="s">
        <v>57</v>
      </c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4"/>
      <c r="B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4"/>
      <c r="BE83" s="41"/>
    </row>
    <row r="84" s="4" customFormat="1" ht="12" customHeight="1">
      <c r="A84" s="4"/>
      <c r="B84" s="73"/>
      <c r="C84" s="33" t="s">
        <v>13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ZN2023_028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16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Nový magistrát - modernizace systému chlazení a souvisejících profesí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4"/>
      <c r="BE86" s="41"/>
    </row>
    <row r="87" s="2" customFormat="1" ht="12" customHeight="1">
      <c r="A87" s="41"/>
      <c r="B87" s="42"/>
      <c r="C87" s="33" t="s">
        <v>20</v>
      </c>
      <c r="D87" s="43"/>
      <c r="E87" s="43"/>
      <c r="F87" s="43"/>
      <c r="G87" s="43"/>
      <c r="H87" s="43"/>
      <c r="I87" s="43"/>
      <c r="J87" s="43"/>
      <c r="K87" s="43"/>
      <c r="L87" s="81" t="str">
        <f>IF(K8="","",K8)</f>
        <v>Liberec</v>
      </c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33" t="s">
        <v>22</v>
      </c>
      <c r="AJ87" s="43"/>
      <c r="AK87" s="43"/>
      <c r="AL87" s="43"/>
      <c r="AM87" s="82" t="str">
        <f>IF(AN8= "","",AN8)</f>
        <v>15. 5. 2023</v>
      </c>
      <c r="AN87" s="82"/>
      <c r="AO87" s="43"/>
      <c r="AP87" s="43"/>
      <c r="AQ87" s="43"/>
      <c r="AR87" s="44"/>
      <c r="B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4"/>
      <c r="BE88" s="41"/>
    </row>
    <row r="89" s="2" customFormat="1" ht="15.15" customHeight="1">
      <c r="A89" s="41"/>
      <c r="B89" s="42"/>
      <c r="C89" s="33" t="s">
        <v>24</v>
      </c>
      <c r="D89" s="43"/>
      <c r="E89" s="43"/>
      <c r="F89" s="43"/>
      <c r="G89" s="43"/>
      <c r="H89" s="43"/>
      <c r="I89" s="43"/>
      <c r="J89" s="43"/>
      <c r="K89" s="43"/>
      <c r="L89" s="74" t="str">
        <f>IF(E11= "","",E11)</f>
        <v>Statutární město Liberec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33" t="s">
        <v>30</v>
      </c>
      <c r="AJ89" s="43"/>
      <c r="AK89" s="43"/>
      <c r="AL89" s="43"/>
      <c r="AM89" s="83" t="str">
        <f>IF(E17="","",E17)</f>
        <v>Projektový atelier DAVID</v>
      </c>
      <c r="AN89" s="74"/>
      <c r="AO89" s="74"/>
      <c r="AP89" s="74"/>
      <c r="AQ89" s="43"/>
      <c r="AR89" s="44"/>
      <c r="AS89" s="84" t="s">
        <v>58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41"/>
    </row>
    <row r="90" s="2" customFormat="1" ht="25.65" customHeight="1">
      <c r="A90" s="41"/>
      <c r="B90" s="42"/>
      <c r="C90" s="33" t="s">
        <v>28</v>
      </c>
      <c r="D90" s="43"/>
      <c r="E90" s="43"/>
      <c r="F90" s="43"/>
      <c r="G90" s="43"/>
      <c r="H90" s="43"/>
      <c r="I90" s="43"/>
      <c r="J90" s="43"/>
      <c r="K90" s="43"/>
      <c r="L90" s="74" t="str">
        <f>IF(E14= "Vyplň údaj","",E14)</f>
        <v/>
      </c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33" t="s">
        <v>33</v>
      </c>
      <c r="AJ90" s="43"/>
      <c r="AK90" s="43"/>
      <c r="AL90" s="43"/>
      <c r="AM90" s="83" t="str">
        <f>IF(E20="","",E20)</f>
        <v>Projektový atelier DAVID - Bc. Kosáková</v>
      </c>
      <c r="AN90" s="74"/>
      <c r="AO90" s="74"/>
      <c r="AP90" s="74"/>
      <c r="AQ90" s="43"/>
      <c r="AR90" s="44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41"/>
    </row>
    <row r="91" s="2" customFormat="1" ht="10.8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4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41"/>
    </row>
    <row r="92" s="2" customFormat="1" ht="29.28" customHeight="1">
      <c r="A92" s="41"/>
      <c r="B92" s="42"/>
      <c r="C92" s="96" t="s">
        <v>59</v>
      </c>
      <c r="D92" s="97"/>
      <c r="E92" s="97"/>
      <c r="F92" s="97"/>
      <c r="G92" s="97"/>
      <c r="H92" s="98"/>
      <c r="I92" s="99" t="s">
        <v>60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61</v>
      </c>
      <c r="AH92" s="97"/>
      <c r="AI92" s="97"/>
      <c r="AJ92" s="97"/>
      <c r="AK92" s="97"/>
      <c r="AL92" s="97"/>
      <c r="AM92" s="97"/>
      <c r="AN92" s="99" t="s">
        <v>62</v>
      </c>
      <c r="AO92" s="97"/>
      <c r="AP92" s="101"/>
      <c r="AQ92" s="102" t="s">
        <v>63</v>
      </c>
      <c r="AR92" s="44"/>
      <c r="AS92" s="103" t="s">
        <v>64</v>
      </c>
      <c r="AT92" s="104" t="s">
        <v>65</v>
      </c>
      <c r="AU92" s="104" t="s">
        <v>66</v>
      </c>
      <c r="AV92" s="104" t="s">
        <v>67</v>
      </c>
      <c r="AW92" s="104" t="s">
        <v>68</v>
      </c>
      <c r="AX92" s="104" t="s">
        <v>69</v>
      </c>
      <c r="AY92" s="104" t="s">
        <v>70</v>
      </c>
      <c r="AZ92" s="104" t="s">
        <v>71</v>
      </c>
      <c r="BA92" s="104" t="s">
        <v>72</v>
      </c>
      <c r="BB92" s="104" t="s">
        <v>73</v>
      </c>
      <c r="BC92" s="104" t="s">
        <v>74</v>
      </c>
      <c r="BD92" s="105" t="s">
        <v>75</v>
      </c>
      <c r="BE92" s="41"/>
    </row>
    <row r="93" s="2" customFormat="1" ht="10.8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4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41"/>
    </row>
    <row r="94" s="6" customFormat="1" ht="32.4" customHeight="1">
      <c r="A94" s="6"/>
      <c r="B94" s="109"/>
      <c r="C94" s="110" t="s">
        <v>76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ROUND(SUM(AG95:AG99),2)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ROUND(SUM(AS95:AS99),2)</f>
        <v>0</v>
      </c>
      <c r="AT94" s="117">
        <f>ROUND(SUM(AV94:AW94),2)</f>
        <v>0</v>
      </c>
      <c r="AU94" s="118">
        <f>ROUND(SUM(AU95:AU99),5)</f>
        <v>0</v>
      </c>
      <c r="AV94" s="117">
        <f>ROUND(AZ94*L32,2)</f>
        <v>0</v>
      </c>
      <c r="AW94" s="117">
        <f>ROUND(BA94*L33,2)</f>
        <v>0</v>
      </c>
      <c r="AX94" s="117">
        <f>ROUND(BB94*L32,2)</f>
        <v>0</v>
      </c>
      <c r="AY94" s="117">
        <f>ROUND(BC94*L33,2)</f>
        <v>0</v>
      </c>
      <c r="AZ94" s="117">
        <f>ROUND(SUM(AZ95:AZ99),2)</f>
        <v>0</v>
      </c>
      <c r="BA94" s="117">
        <f>ROUND(SUM(BA95:BA99),2)</f>
        <v>0</v>
      </c>
      <c r="BB94" s="117">
        <f>ROUND(SUM(BB95:BB99),2)</f>
        <v>0</v>
      </c>
      <c r="BC94" s="117">
        <f>ROUND(SUM(BC95:BC99),2)</f>
        <v>0</v>
      </c>
      <c r="BD94" s="119">
        <f>ROUND(SUM(BD95:BD99),2)</f>
        <v>0</v>
      </c>
      <c r="BE94" s="6"/>
      <c r="BS94" s="120" t="s">
        <v>77</v>
      </c>
      <c r="BT94" s="120" t="s">
        <v>78</v>
      </c>
      <c r="BU94" s="121" t="s">
        <v>79</v>
      </c>
      <c r="BV94" s="120" t="s">
        <v>80</v>
      </c>
      <c r="BW94" s="120" t="s">
        <v>5</v>
      </c>
      <c r="BX94" s="120" t="s">
        <v>81</v>
      </c>
      <c r="CL94" s="120" t="s">
        <v>1</v>
      </c>
    </row>
    <row r="95" s="7" customFormat="1" ht="24.75" customHeight="1">
      <c r="A95" s="122" t="s">
        <v>82</v>
      </c>
      <c r="B95" s="123"/>
      <c r="C95" s="124"/>
      <c r="D95" s="125" t="s">
        <v>83</v>
      </c>
      <c r="E95" s="125"/>
      <c r="F95" s="125"/>
      <c r="G95" s="125"/>
      <c r="H95" s="125"/>
      <c r="I95" s="126"/>
      <c r="J95" s="125" t="s">
        <v>84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'SO 701_01 - Stavební část'!J32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85</v>
      </c>
      <c r="AR95" s="129"/>
      <c r="AS95" s="130">
        <v>0</v>
      </c>
      <c r="AT95" s="131">
        <f>ROUND(SUM(AV95:AW95),2)</f>
        <v>0</v>
      </c>
      <c r="AU95" s="132">
        <f>'SO 701_01 - Stavební část'!P148</f>
        <v>0</v>
      </c>
      <c r="AV95" s="131">
        <f>'SO 701_01 - Stavební část'!J35</f>
        <v>0</v>
      </c>
      <c r="AW95" s="131">
        <f>'SO 701_01 - Stavební část'!J36</f>
        <v>0</v>
      </c>
      <c r="AX95" s="131">
        <f>'SO 701_01 - Stavební část'!J37</f>
        <v>0</v>
      </c>
      <c r="AY95" s="131">
        <f>'SO 701_01 - Stavební část'!J38</f>
        <v>0</v>
      </c>
      <c r="AZ95" s="131">
        <f>'SO 701_01 - Stavební část'!F35</f>
        <v>0</v>
      </c>
      <c r="BA95" s="131">
        <f>'SO 701_01 - Stavební část'!F36</f>
        <v>0</v>
      </c>
      <c r="BB95" s="131">
        <f>'SO 701_01 - Stavební část'!F37</f>
        <v>0</v>
      </c>
      <c r="BC95" s="131">
        <f>'SO 701_01 - Stavební část'!F38</f>
        <v>0</v>
      </c>
      <c r="BD95" s="133">
        <f>'SO 701_01 - Stavební část'!F39</f>
        <v>0</v>
      </c>
      <c r="BE95" s="7"/>
      <c r="BT95" s="134" t="s">
        <v>86</v>
      </c>
      <c r="BV95" s="134" t="s">
        <v>80</v>
      </c>
      <c r="BW95" s="134" t="s">
        <v>87</v>
      </c>
      <c r="BX95" s="134" t="s">
        <v>5</v>
      </c>
      <c r="CL95" s="134" t="s">
        <v>1</v>
      </c>
      <c r="CM95" s="134" t="s">
        <v>88</v>
      </c>
    </row>
    <row r="96" s="7" customFormat="1" ht="24.75" customHeight="1">
      <c r="A96" s="122" t="s">
        <v>82</v>
      </c>
      <c r="B96" s="123"/>
      <c r="C96" s="124"/>
      <c r="D96" s="125" t="s">
        <v>89</v>
      </c>
      <c r="E96" s="125"/>
      <c r="F96" s="125"/>
      <c r="G96" s="125"/>
      <c r="H96" s="125"/>
      <c r="I96" s="126"/>
      <c r="J96" s="125" t="s">
        <v>90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'SO 701_02 - Chlazení'!J32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85</v>
      </c>
      <c r="AR96" s="129"/>
      <c r="AS96" s="130">
        <v>0</v>
      </c>
      <c r="AT96" s="131">
        <f>ROUND(SUM(AV96:AW96),2)</f>
        <v>0</v>
      </c>
      <c r="AU96" s="132">
        <f>'SO 701_02 - Chlazení'!P129</f>
        <v>0</v>
      </c>
      <c r="AV96" s="131">
        <f>'SO 701_02 - Chlazení'!J35</f>
        <v>0</v>
      </c>
      <c r="AW96" s="131">
        <f>'SO 701_02 - Chlazení'!J36</f>
        <v>0</v>
      </c>
      <c r="AX96" s="131">
        <f>'SO 701_02 - Chlazení'!J37</f>
        <v>0</v>
      </c>
      <c r="AY96" s="131">
        <f>'SO 701_02 - Chlazení'!J38</f>
        <v>0</v>
      </c>
      <c r="AZ96" s="131">
        <f>'SO 701_02 - Chlazení'!F35</f>
        <v>0</v>
      </c>
      <c r="BA96" s="131">
        <f>'SO 701_02 - Chlazení'!F36</f>
        <v>0</v>
      </c>
      <c r="BB96" s="131">
        <f>'SO 701_02 - Chlazení'!F37</f>
        <v>0</v>
      </c>
      <c r="BC96" s="131">
        <f>'SO 701_02 - Chlazení'!F38</f>
        <v>0</v>
      </c>
      <c r="BD96" s="133">
        <f>'SO 701_02 - Chlazení'!F39</f>
        <v>0</v>
      </c>
      <c r="BE96" s="7"/>
      <c r="BT96" s="134" t="s">
        <v>86</v>
      </c>
      <c r="BV96" s="134" t="s">
        <v>80</v>
      </c>
      <c r="BW96" s="134" t="s">
        <v>91</v>
      </c>
      <c r="BX96" s="134" t="s">
        <v>5</v>
      </c>
      <c r="CL96" s="134" t="s">
        <v>1</v>
      </c>
      <c r="CM96" s="134" t="s">
        <v>88</v>
      </c>
    </row>
    <row r="97" s="7" customFormat="1" ht="24.75" customHeight="1">
      <c r="A97" s="122" t="s">
        <v>82</v>
      </c>
      <c r="B97" s="123"/>
      <c r="C97" s="124"/>
      <c r="D97" s="125" t="s">
        <v>92</v>
      </c>
      <c r="E97" s="125"/>
      <c r="F97" s="125"/>
      <c r="G97" s="125"/>
      <c r="H97" s="125"/>
      <c r="I97" s="126"/>
      <c r="J97" s="125" t="s">
        <v>93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'SO 701_03 - Rozvody ZTI'!J32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85</v>
      </c>
      <c r="AR97" s="129"/>
      <c r="AS97" s="130">
        <v>0</v>
      </c>
      <c r="AT97" s="131">
        <f>ROUND(SUM(AV97:AW97),2)</f>
        <v>0</v>
      </c>
      <c r="AU97" s="132">
        <f>'SO 701_03 - Rozvody ZTI'!P132</f>
        <v>0</v>
      </c>
      <c r="AV97" s="131">
        <f>'SO 701_03 - Rozvody ZTI'!J35</f>
        <v>0</v>
      </c>
      <c r="AW97" s="131">
        <f>'SO 701_03 - Rozvody ZTI'!J36</f>
        <v>0</v>
      </c>
      <c r="AX97" s="131">
        <f>'SO 701_03 - Rozvody ZTI'!J37</f>
        <v>0</v>
      </c>
      <c r="AY97" s="131">
        <f>'SO 701_03 - Rozvody ZTI'!J38</f>
        <v>0</v>
      </c>
      <c r="AZ97" s="131">
        <f>'SO 701_03 - Rozvody ZTI'!F35</f>
        <v>0</v>
      </c>
      <c r="BA97" s="131">
        <f>'SO 701_03 - Rozvody ZTI'!F36</f>
        <v>0</v>
      </c>
      <c r="BB97" s="131">
        <f>'SO 701_03 - Rozvody ZTI'!F37</f>
        <v>0</v>
      </c>
      <c r="BC97" s="131">
        <f>'SO 701_03 - Rozvody ZTI'!F38</f>
        <v>0</v>
      </c>
      <c r="BD97" s="133">
        <f>'SO 701_03 - Rozvody ZTI'!F39</f>
        <v>0</v>
      </c>
      <c r="BE97" s="7"/>
      <c r="BT97" s="134" t="s">
        <v>86</v>
      </c>
      <c r="BV97" s="134" t="s">
        <v>80</v>
      </c>
      <c r="BW97" s="134" t="s">
        <v>94</v>
      </c>
      <c r="BX97" s="134" t="s">
        <v>5</v>
      </c>
      <c r="CL97" s="134" t="s">
        <v>1</v>
      </c>
      <c r="CM97" s="134" t="s">
        <v>88</v>
      </c>
    </row>
    <row r="98" s="7" customFormat="1" ht="24.75" customHeight="1">
      <c r="A98" s="122" t="s">
        <v>82</v>
      </c>
      <c r="B98" s="123"/>
      <c r="C98" s="124"/>
      <c r="D98" s="125" t="s">
        <v>95</v>
      </c>
      <c r="E98" s="125"/>
      <c r="F98" s="125"/>
      <c r="G98" s="125"/>
      <c r="H98" s="125"/>
      <c r="I98" s="126"/>
      <c r="J98" s="125" t="s">
        <v>96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'SO 701_04 - Elektroinstalace'!J32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85</v>
      </c>
      <c r="AR98" s="129"/>
      <c r="AS98" s="130">
        <v>0</v>
      </c>
      <c r="AT98" s="131">
        <f>ROUND(SUM(AV98:AW98),2)</f>
        <v>0</v>
      </c>
      <c r="AU98" s="132">
        <f>'SO 701_04 - Elektroinstalace'!P133</f>
        <v>0</v>
      </c>
      <c r="AV98" s="131">
        <f>'SO 701_04 - Elektroinstalace'!J35</f>
        <v>0</v>
      </c>
      <c r="AW98" s="131">
        <f>'SO 701_04 - Elektroinstalace'!J36</f>
        <v>0</v>
      </c>
      <c r="AX98" s="131">
        <f>'SO 701_04 - Elektroinstalace'!J37</f>
        <v>0</v>
      </c>
      <c r="AY98" s="131">
        <f>'SO 701_04 - Elektroinstalace'!J38</f>
        <v>0</v>
      </c>
      <c r="AZ98" s="131">
        <f>'SO 701_04 - Elektroinstalace'!F35</f>
        <v>0</v>
      </c>
      <c r="BA98" s="131">
        <f>'SO 701_04 - Elektroinstalace'!F36</f>
        <v>0</v>
      </c>
      <c r="BB98" s="131">
        <f>'SO 701_04 - Elektroinstalace'!F37</f>
        <v>0</v>
      </c>
      <c r="BC98" s="131">
        <f>'SO 701_04 - Elektroinstalace'!F38</f>
        <v>0</v>
      </c>
      <c r="BD98" s="133">
        <f>'SO 701_04 - Elektroinstalace'!F39</f>
        <v>0</v>
      </c>
      <c r="BE98" s="7"/>
      <c r="BT98" s="134" t="s">
        <v>86</v>
      </c>
      <c r="BV98" s="134" t="s">
        <v>80</v>
      </c>
      <c r="BW98" s="134" t="s">
        <v>97</v>
      </c>
      <c r="BX98" s="134" t="s">
        <v>5</v>
      </c>
      <c r="CL98" s="134" t="s">
        <v>1</v>
      </c>
      <c r="CM98" s="134" t="s">
        <v>88</v>
      </c>
    </row>
    <row r="99" s="7" customFormat="1" ht="16.5" customHeight="1">
      <c r="A99" s="122" t="s">
        <v>82</v>
      </c>
      <c r="B99" s="123"/>
      <c r="C99" s="124"/>
      <c r="D99" s="125" t="s">
        <v>98</v>
      </c>
      <c r="E99" s="125"/>
      <c r="F99" s="125"/>
      <c r="G99" s="125"/>
      <c r="H99" s="125"/>
      <c r="I99" s="126"/>
      <c r="J99" s="125" t="s">
        <v>99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7">
        <f>'SO 999 - VRN'!J32</f>
        <v>0</v>
      </c>
      <c r="AH99" s="126"/>
      <c r="AI99" s="126"/>
      <c r="AJ99" s="126"/>
      <c r="AK99" s="126"/>
      <c r="AL99" s="126"/>
      <c r="AM99" s="126"/>
      <c r="AN99" s="127">
        <f>SUM(AG99,AT99)</f>
        <v>0</v>
      </c>
      <c r="AO99" s="126"/>
      <c r="AP99" s="126"/>
      <c r="AQ99" s="128" t="s">
        <v>85</v>
      </c>
      <c r="AR99" s="129"/>
      <c r="AS99" s="135">
        <v>0</v>
      </c>
      <c r="AT99" s="136">
        <f>ROUND(SUM(AV99:AW99),2)</f>
        <v>0</v>
      </c>
      <c r="AU99" s="137">
        <f>'SO 999 - VRN'!P135</f>
        <v>0</v>
      </c>
      <c r="AV99" s="136">
        <f>'SO 999 - VRN'!J35</f>
        <v>0</v>
      </c>
      <c r="AW99" s="136">
        <f>'SO 999 - VRN'!J36</f>
        <v>0</v>
      </c>
      <c r="AX99" s="136">
        <f>'SO 999 - VRN'!J37</f>
        <v>0</v>
      </c>
      <c r="AY99" s="136">
        <f>'SO 999 - VRN'!J38</f>
        <v>0</v>
      </c>
      <c r="AZ99" s="136">
        <f>'SO 999 - VRN'!F35</f>
        <v>0</v>
      </c>
      <c r="BA99" s="136">
        <f>'SO 999 - VRN'!F36</f>
        <v>0</v>
      </c>
      <c r="BB99" s="136">
        <f>'SO 999 - VRN'!F37</f>
        <v>0</v>
      </c>
      <c r="BC99" s="136">
        <f>'SO 999 - VRN'!F38</f>
        <v>0</v>
      </c>
      <c r="BD99" s="138">
        <f>'SO 999 - VRN'!F39</f>
        <v>0</v>
      </c>
      <c r="BE99" s="7"/>
      <c r="BT99" s="134" t="s">
        <v>86</v>
      </c>
      <c r="BV99" s="134" t="s">
        <v>80</v>
      </c>
      <c r="BW99" s="134" t="s">
        <v>100</v>
      </c>
      <c r="BX99" s="134" t="s">
        <v>5</v>
      </c>
      <c r="CL99" s="134" t="s">
        <v>1</v>
      </c>
      <c r="CM99" s="134" t="s">
        <v>88</v>
      </c>
    </row>
    <row r="100">
      <c r="B100" s="22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1"/>
    </row>
    <row r="101" s="2" customFormat="1" ht="30" customHeight="1">
      <c r="A101" s="41"/>
      <c r="B101" s="42"/>
      <c r="C101" s="110" t="s">
        <v>101</v>
      </c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113">
        <f>ROUND(SUM(AG102:AG105), 2)</f>
        <v>0</v>
      </c>
      <c r="AH101" s="113"/>
      <c r="AI101" s="113"/>
      <c r="AJ101" s="113"/>
      <c r="AK101" s="113"/>
      <c r="AL101" s="113"/>
      <c r="AM101" s="113"/>
      <c r="AN101" s="113">
        <f>ROUND(SUM(AN102:AN105), 2)</f>
        <v>0</v>
      </c>
      <c r="AO101" s="113"/>
      <c r="AP101" s="113"/>
      <c r="AQ101" s="139"/>
      <c r="AR101" s="44"/>
      <c r="AS101" s="103" t="s">
        <v>102</v>
      </c>
      <c r="AT101" s="104" t="s">
        <v>103</v>
      </c>
      <c r="AU101" s="104" t="s">
        <v>42</v>
      </c>
      <c r="AV101" s="105" t="s">
        <v>65</v>
      </c>
      <c r="AW101" s="41"/>
      <c r="AX101" s="41"/>
      <c r="AY101" s="41"/>
      <c r="AZ101" s="41"/>
      <c r="BA101" s="41"/>
      <c r="BB101" s="41"/>
      <c r="BC101" s="41"/>
      <c r="BD101" s="41"/>
      <c r="BE101" s="41"/>
    </row>
    <row r="102" s="2" customFormat="1" ht="19.92" customHeight="1">
      <c r="A102" s="41"/>
      <c r="B102" s="42"/>
      <c r="C102" s="43"/>
      <c r="D102" s="140" t="s">
        <v>104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43"/>
      <c r="AD102" s="43"/>
      <c r="AE102" s="43"/>
      <c r="AF102" s="43"/>
      <c r="AG102" s="141">
        <f>ROUND(AG94 * AS102, 2)</f>
        <v>0</v>
      </c>
      <c r="AH102" s="142"/>
      <c r="AI102" s="142"/>
      <c r="AJ102" s="142"/>
      <c r="AK102" s="142"/>
      <c r="AL102" s="142"/>
      <c r="AM102" s="142"/>
      <c r="AN102" s="142">
        <f>ROUND(AG102 + AV102, 2)</f>
        <v>0</v>
      </c>
      <c r="AO102" s="142"/>
      <c r="AP102" s="142"/>
      <c r="AQ102" s="43"/>
      <c r="AR102" s="44"/>
      <c r="AS102" s="143">
        <v>0</v>
      </c>
      <c r="AT102" s="144" t="s">
        <v>105</v>
      </c>
      <c r="AU102" s="144" t="s">
        <v>43</v>
      </c>
      <c r="AV102" s="145">
        <f>ROUND(IF(AU102="základní",AG102*L32,IF(AU102="snížená",AG102*L33,0)), 2)</f>
        <v>0</v>
      </c>
      <c r="AW102" s="41"/>
      <c r="AX102" s="41"/>
      <c r="AY102" s="41"/>
      <c r="AZ102" s="41"/>
      <c r="BA102" s="41"/>
      <c r="BB102" s="41"/>
      <c r="BC102" s="41"/>
      <c r="BD102" s="41"/>
      <c r="BE102" s="41"/>
      <c r="BV102" s="18" t="s">
        <v>106</v>
      </c>
      <c r="BY102" s="146">
        <f>IF(AU102="základní",AV102,0)</f>
        <v>0</v>
      </c>
      <c r="BZ102" s="146">
        <f>IF(AU102="snížená",AV102,0)</f>
        <v>0</v>
      </c>
      <c r="CA102" s="146">
        <v>0</v>
      </c>
      <c r="CB102" s="146">
        <v>0</v>
      </c>
      <c r="CC102" s="146">
        <v>0</v>
      </c>
      <c r="CD102" s="146">
        <f>IF(AU102="základní",AG102,0)</f>
        <v>0</v>
      </c>
      <c r="CE102" s="146">
        <f>IF(AU102="snížená",AG102,0)</f>
        <v>0</v>
      </c>
      <c r="CF102" s="146">
        <f>IF(AU102="zákl. přenesená",AG102,0)</f>
        <v>0</v>
      </c>
      <c r="CG102" s="146">
        <f>IF(AU102="sníž. přenesená",AG102,0)</f>
        <v>0</v>
      </c>
      <c r="CH102" s="146">
        <f>IF(AU102="nulová",AG102,0)</f>
        <v>0</v>
      </c>
      <c r="CI102" s="18">
        <f>IF(AU102="základní",1,IF(AU102="snížená",2,IF(AU102="zákl. přenesená",4,IF(AU102="sníž. přenesená",5,3))))</f>
        <v>1</v>
      </c>
      <c r="CJ102" s="18">
        <f>IF(AT102="stavební čast",1,IF(AT102="investiční čast",2,3))</f>
        <v>1</v>
      </c>
      <c r="CK102" s="18" t="str">
        <f>IF(D102="Vyplň vlastní","","x")</f>
        <v>x</v>
      </c>
    </row>
    <row r="103" s="2" customFormat="1" ht="19.92" customHeight="1">
      <c r="A103" s="41"/>
      <c r="B103" s="42"/>
      <c r="C103" s="43"/>
      <c r="D103" s="147" t="s">
        <v>107</v>
      </c>
      <c r="E103" s="140"/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43"/>
      <c r="AD103" s="43"/>
      <c r="AE103" s="43"/>
      <c r="AF103" s="43"/>
      <c r="AG103" s="141">
        <f>ROUND(AG94 * AS103, 2)</f>
        <v>0</v>
      </c>
      <c r="AH103" s="142"/>
      <c r="AI103" s="142"/>
      <c r="AJ103" s="142"/>
      <c r="AK103" s="142"/>
      <c r="AL103" s="142"/>
      <c r="AM103" s="142"/>
      <c r="AN103" s="142">
        <f>ROUND(AG103 + AV103, 2)</f>
        <v>0</v>
      </c>
      <c r="AO103" s="142"/>
      <c r="AP103" s="142"/>
      <c r="AQ103" s="43"/>
      <c r="AR103" s="44"/>
      <c r="AS103" s="143">
        <v>0</v>
      </c>
      <c r="AT103" s="144" t="s">
        <v>105</v>
      </c>
      <c r="AU103" s="144" t="s">
        <v>43</v>
      </c>
      <c r="AV103" s="145">
        <f>ROUND(IF(AU103="základní",AG103*L32,IF(AU103="snížená",AG103*L33,0)), 2)</f>
        <v>0</v>
      </c>
      <c r="AW103" s="41"/>
      <c r="AX103" s="41"/>
      <c r="AY103" s="41"/>
      <c r="AZ103" s="41"/>
      <c r="BA103" s="41"/>
      <c r="BB103" s="41"/>
      <c r="BC103" s="41"/>
      <c r="BD103" s="41"/>
      <c r="BE103" s="41"/>
      <c r="BV103" s="18" t="s">
        <v>108</v>
      </c>
      <c r="BY103" s="146">
        <f>IF(AU103="základní",AV103,0)</f>
        <v>0</v>
      </c>
      <c r="BZ103" s="146">
        <f>IF(AU103="snížená",AV103,0)</f>
        <v>0</v>
      </c>
      <c r="CA103" s="146">
        <v>0</v>
      </c>
      <c r="CB103" s="146">
        <v>0</v>
      </c>
      <c r="CC103" s="146">
        <v>0</v>
      </c>
      <c r="CD103" s="146">
        <f>IF(AU103="základní",AG103,0)</f>
        <v>0</v>
      </c>
      <c r="CE103" s="146">
        <f>IF(AU103="snížená",AG103,0)</f>
        <v>0</v>
      </c>
      <c r="CF103" s="146">
        <f>IF(AU103="zákl. přenesená",AG103,0)</f>
        <v>0</v>
      </c>
      <c r="CG103" s="146">
        <f>IF(AU103="sníž. přenesená",AG103,0)</f>
        <v>0</v>
      </c>
      <c r="CH103" s="146">
        <f>IF(AU103="nulová",AG103,0)</f>
        <v>0</v>
      </c>
      <c r="CI103" s="18">
        <f>IF(AU103="základní",1,IF(AU103="snížená",2,IF(AU103="zákl. přenesená",4,IF(AU103="sníž. přenesená",5,3))))</f>
        <v>1</v>
      </c>
      <c r="CJ103" s="18">
        <f>IF(AT103="stavební čast",1,IF(AT103="investiční čast",2,3))</f>
        <v>1</v>
      </c>
      <c r="CK103" s="18" t="str">
        <f>IF(D103="Vyplň vlastní","","x")</f>
        <v/>
      </c>
    </row>
    <row r="104" s="2" customFormat="1" ht="19.92" customHeight="1">
      <c r="A104" s="41"/>
      <c r="B104" s="42"/>
      <c r="C104" s="43"/>
      <c r="D104" s="147" t="s">
        <v>107</v>
      </c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43"/>
      <c r="AD104" s="43"/>
      <c r="AE104" s="43"/>
      <c r="AF104" s="43"/>
      <c r="AG104" s="141">
        <f>ROUND(AG94 * AS104, 2)</f>
        <v>0</v>
      </c>
      <c r="AH104" s="142"/>
      <c r="AI104" s="142"/>
      <c r="AJ104" s="142"/>
      <c r="AK104" s="142"/>
      <c r="AL104" s="142"/>
      <c r="AM104" s="142"/>
      <c r="AN104" s="142">
        <f>ROUND(AG104 + AV104, 2)</f>
        <v>0</v>
      </c>
      <c r="AO104" s="142"/>
      <c r="AP104" s="142"/>
      <c r="AQ104" s="43"/>
      <c r="AR104" s="44"/>
      <c r="AS104" s="143">
        <v>0</v>
      </c>
      <c r="AT104" s="144" t="s">
        <v>105</v>
      </c>
      <c r="AU104" s="144" t="s">
        <v>43</v>
      </c>
      <c r="AV104" s="145">
        <f>ROUND(IF(AU104="základní",AG104*L32,IF(AU104="snížená",AG104*L33,0)), 2)</f>
        <v>0</v>
      </c>
      <c r="AW104" s="41"/>
      <c r="AX104" s="41"/>
      <c r="AY104" s="41"/>
      <c r="AZ104" s="41"/>
      <c r="BA104" s="41"/>
      <c r="BB104" s="41"/>
      <c r="BC104" s="41"/>
      <c r="BD104" s="41"/>
      <c r="BE104" s="41"/>
      <c r="BV104" s="18" t="s">
        <v>108</v>
      </c>
      <c r="BY104" s="146">
        <f>IF(AU104="základní",AV104,0)</f>
        <v>0</v>
      </c>
      <c r="BZ104" s="146">
        <f>IF(AU104="snížená",AV104,0)</f>
        <v>0</v>
      </c>
      <c r="CA104" s="146">
        <v>0</v>
      </c>
      <c r="CB104" s="146">
        <v>0</v>
      </c>
      <c r="CC104" s="146">
        <v>0</v>
      </c>
      <c r="CD104" s="146">
        <f>IF(AU104="základní",AG104,0)</f>
        <v>0</v>
      </c>
      <c r="CE104" s="146">
        <f>IF(AU104="snížená",AG104,0)</f>
        <v>0</v>
      </c>
      <c r="CF104" s="146">
        <f>IF(AU104="zákl. přenesená",AG104,0)</f>
        <v>0</v>
      </c>
      <c r="CG104" s="146">
        <f>IF(AU104="sníž. přenesená",AG104,0)</f>
        <v>0</v>
      </c>
      <c r="CH104" s="146">
        <f>IF(AU104="nulová",AG104,0)</f>
        <v>0</v>
      </c>
      <c r="CI104" s="18">
        <f>IF(AU104="základní",1,IF(AU104="snížená",2,IF(AU104="zákl. přenesená",4,IF(AU104="sníž. přenesená",5,3))))</f>
        <v>1</v>
      </c>
      <c r="CJ104" s="18">
        <f>IF(AT104="stavební čast",1,IF(AT104="investiční čast",2,3))</f>
        <v>1</v>
      </c>
      <c r="CK104" s="18" t="str">
        <f>IF(D104="Vyplň vlastní","","x")</f>
        <v/>
      </c>
    </row>
    <row r="105" s="2" customFormat="1" ht="19.92" customHeight="1">
      <c r="A105" s="41"/>
      <c r="B105" s="42"/>
      <c r="C105" s="43"/>
      <c r="D105" s="147" t="s">
        <v>107</v>
      </c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43"/>
      <c r="AD105" s="43"/>
      <c r="AE105" s="43"/>
      <c r="AF105" s="43"/>
      <c r="AG105" s="141">
        <f>ROUND(AG94 * AS105, 2)</f>
        <v>0</v>
      </c>
      <c r="AH105" s="142"/>
      <c r="AI105" s="142"/>
      <c r="AJ105" s="142"/>
      <c r="AK105" s="142"/>
      <c r="AL105" s="142"/>
      <c r="AM105" s="142"/>
      <c r="AN105" s="142">
        <f>ROUND(AG105 + AV105, 2)</f>
        <v>0</v>
      </c>
      <c r="AO105" s="142"/>
      <c r="AP105" s="142"/>
      <c r="AQ105" s="43"/>
      <c r="AR105" s="44"/>
      <c r="AS105" s="148">
        <v>0</v>
      </c>
      <c r="AT105" s="149" t="s">
        <v>105</v>
      </c>
      <c r="AU105" s="149" t="s">
        <v>43</v>
      </c>
      <c r="AV105" s="150">
        <f>ROUND(IF(AU105="základní",AG105*L32,IF(AU105="snížená",AG105*L33,0)), 2)</f>
        <v>0</v>
      </c>
      <c r="AW105" s="41"/>
      <c r="AX105" s="41"/>
      <c r="AY105" s="41"/>
      <c r="AZ105" s="41"/>
      <c r="BA105" s="41"/>
      <c r="BB105" s="41"/>
      <c r="BC105" s="41"/>
      <c r="BD105" s="41"/>
      <c r="BE105" s="41"/>
      <c r="BV105" s="18" t="s">
        <v>108</v>
      </c>
      <c r="BY105" s="146">
        <f>IF(AU105="základní",AV105,0)</f>
        <v>0</v>
      </c>
      <c r="BZ105" s="146">
        <f>IF(AU105="snížená",AV105,0)</f>
        <v>0</v>
      </c>
      <c r="CA105" s="146">
        <v>0</v>
      </c>
      <c r="CB105" s="146">
        <v>0</v>
      </c>
      <c r="CC105" s="146">
        <v>0</v>
      </c>
      <c r="CD105" s="146">
        <f>IF(AU105="základní",AG105,0)</f>
        <v>0</v>
      </c>
      <c r="CE105" s="146">
        <f>IF(AU105="snížená",AG105,0)</f>
        <v>0</v>
      </c>
      <c r="CF105" s="146">
        <f>IF(AU105="zákl. přenesená",AG105,0)</f>
        <v>0</v>
      </c>
      <c r="CG105" s="146">
        <f>IF(AU105="sníž. přenesená",AG105,0)</f>
        <v>0</v>
      </c>
      <c r="CH105" s="146">
        <f>IF(AU105="nulová",AG105,0)</f>
        <v>0</v>
      </c>
      <c r="CI105" s="18">
        <f>IF(AU105="základní",1,IF(AU105="snížená",2,IF(AU105="zákl. přenesená",4,IF(AU105="sníž. přenesená",5,3))))</f>
        <v>1</v>
      </c>
      <c r="CJ105" s="18">
        <f>IF(AT105="stavební čast",1,IF(AT105="investiční čast",2,3))</f>
        <v>1</v>
      </c>
      <c r="CK105" s="18" t="str">
        <f>IF(D105="Vyplň vlastní","","x")</f>
        <v/>
      </c>
    </row>
    <row r="106" s="2" customFormat="1" ht="10.8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4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</row>
    <row r="107" s="2" customFormat="1" ht="30" customHeight="1">
      <c r="A107" s="41"/>
      <c r="B107" s="42"/>
      <c r="C107" s="151" t="s">
        <v>109</v>
      </c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3">
        <f>ROUND(AG94 + AG101, 2)</f>
        <v>0</v>
      </c>
      <c r="AH107" s="153"/>
      <c r="AI107" s="153"/>
      <c r="AJ107" s="153"/>
      <c r="AK107" s="153"/>
      <c r="AL107" s="153"/>
      <c r="AM107" s="153"/>
      <c r="AN107" s="153">
        <f>ROUND(AN94 + AN101, 2)</f>
        <v>0</v>
      </c>
      <c r="AO107" s="153"/>
      <c r="AP107" s="153"/>
      <c r="AQ107" s="152"/>
      <c r="AR107" s="44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</row>
    <row r="108" s="2" customFormat="1" ht="6.96" customHeight="1">
      <c r="A108" s="41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  <c r="AI108" s="70"/>
      <c r="AJ108" s="70"/>
      <c r="AK108" s="70"/>
      <c r="AL108" s="70"/>
      <c r="AM108" s="70"/>
      <c r="AN108" s="70"/>
      <c r="AO108" s="70"/>
      <c r="AP108" s="70"/>
      <c r="AQ108" s="70"/>
      <c r="AR108" s="44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</row>
  </sheetData>
  <sheetProtection sheet="1" formatColumns="0" formatRows="0" objects="1" scenarios="1" spinCount="100000" saltValue="J6EcXRfGamzlLGI62nb+UuhJZFRI+GNGsm0EIuTjW7aaba8FW2ZZLayJvsv03ho1yY5aFv7ZkJsPlRflpdKzwQ==" hashValue="wHoXts0pMMzhOioOHxT0gf0fGgwVT/t4U2FK83y3Xuu5TsYZv56NhsD3G2eUzZcblxXCaK6l5VBSFNhbzOpBNQ==" algorithmName="SHA-512" password="CC35"/>
  <mergeCells count="76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D105:AB105"/>
    <mergeCell ref="AG105:AM105"/>
    <mergeCell ref="AN105:AP105"/>
    <mergeCell ref="AG94:AM94"/>
    <mergeCell ref="AN94:AP94"/>
    <mergeCell ref="AG101:AM101"/>
    <mergeCell ref="AN101:AP101"/>
    <mergeCell ref="AG107:AM107"/>
    <mergeCell ref="AN107:AP107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1:AU10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1:AT105">
      <formula1>"stavební čast, technologická čast, investiční čast"</formula1>
    </dataValidation>
  </dataValidations>
  <hyperlinks>
    <hyperlink ref="A95" location="'SO 701_01 - Stavební část'!C2" display="/"/>
    <hyperlink ref="A96" location="'SO 701_02 - Chlazení'!C2" display="/"/>
    <hyperlink ref="A97" location="'SO 701_03 - Rozvody ZTI'!C2" display="/"/>
    <hyperlink ref="A98" location="'SO 701_04 - Elektroinstalace'!C2" display="/"/>
    <hyperlink ref="A99" location="'SO 999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88</v>
      </c>
    </row>
    <row r="4" s="1" customFormat="1" ht="24.96" customHeight="1">
      <c r="B4" s="21"/>
      <c r="D4" s="156" t="s">
        <v>110</v>
      </c>
      <c r="L4" s="21"/>
      <c r="M4" s="157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16</v>
      </c>
      <c r="L6" s="21"/>
    </row>
    <row r="7" s="1" customFormat="1" ht="26.25" customHeight="1">
      <c r="B7" s="21"/>
      <c r="E7" s="159" t="str">
        <f>'Rekapitulace stavby'!K6</f>
        <v>Nový magistrát - modernizace systému chlazení a souvisejících profesí</v>
      </c>
      <c r="F7" s="158"/>
      <c r="G7" s="158"/>
      <c r="H7" s="158"/>
      <c r="L7" s="21"/>
    </row>
    <row r="8" s="2" customFormat="1" ht="12" customHeight="1">
      <c r="A8" s="41"/>
      <c r="B8" s="44"/>
      <c r="C8" s="41"/>
      <c r="D8" s="158" t="s">
        <v>111</v>
      </c>
      <c r="E8" s="41"/>
      <c r="F8" s="41"/>
      <c r="G8" s="41"/>
      <c r="H8" s="41"/>
      <c r="I8" s="41"/>
      <c r="J8" s="41"/>
      <c r="K8" s="41"/>
      <c r="L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0" t="s">
        <v>112</v>
      </c>
      <c r="F9" s="41"/>
      <c r="G9" s="41"/>
      <c r="H9" s="41"/>
      <c r="I9" s="41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8" t="s">
        <v>18</v>
      </c>
      <c r="E11" s="41"/>
      <c r="F11" s="161" t="s">
        <v>1</v>
      </c>
      <c r="G11" s="41"/>
      <c r="H11" s="41"/>
      <c r="I11" s="158" t="s">
        <v>19</v>
      </c>
      <c r="J11" s="161" t="s">
        <v>1</v>
      </c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8" t="s">
        <v>20</v>
      </c>
      <c r="E12" s="41"/>
      <c r="F12" s="161" t="s">
        <v>21</v>
      </c>
      <c r="G12" s="41"/>
      <c r="H12" s="41"/>
      <c r="I12" s="158" t="s">
        <v>22</v>
      </c>
      <c r="J12" s="162" t="str">
        <f>'Rekapitulace stavby'!AN8</f>
        <v>15. 5. 2023</v>
      </c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8" t="s">
        <v>24</v>
      </c>
      <c r="E14" s="41"/>
      <c r="F14" s="41"/>
      <c r="G14" s="41"/>
      <c r="H14" s="41"/>
      <c r="I14" s="158" t="s">
        <v>25</v>
      </c>
      <c r="J14" s="161" t="s">
        <v>1</v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1" t="s">
        <v>26</v>
      </c>
      <c r="F15" s="41"/>
      <c r="G15" s="41"/>
      <c r="H15" s="41"/>
      <c r="I15" s="158" t="s">
        <v>27</v>
      </c>
      <c r="J15" s="161" t="s">
        <v>1</v>
      </c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8" t="s">
        <v>28</v>
      </c>
      <c r="E17" s="41"/>
      <c r="F17" s="41"/>
      <c r="G17" s="41"/>
      <c r="H17" s="41"/>
      <c r="I17" s="158" t="s">
        <v>25</v>
      </c>
      <c r="J17" s="34" t="str">
        <f>'Rekapitulace stavby'!AN13</f>
        <v>Vyplň údaj</v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4" t="str">
        <f>'Rekapitulace stavby'!E14</f>
        <v>Vyplň údaj</v>
      </c>
      <c r="F18" s="161"/>
      <c r="G18" s="161"/>
      <c r="H18" s="161"/>
      <c r="I18" s="158" t="s">
        <v>27</v>
      </c>
      <c r="J18" s="34" t="str">
        <f>'Rekapitulace stavby'!AN14</f>
        <v>Vyplň údaj</v>
      </c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8" t="s">
        <v>30</v>
      </c>
      <c r="E20" s="41"/>
      <c r="F20" s="41"/>
      <c r="G20" s="41"/>
      <c r="H20" s="41"/>
      <c r="I20" s="158" t="s">
        <v>25</v>
      </c>
      <c r="J20" s="161" t="s">
        <v>1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1" t="s">
        <v>31</v>
      </c>
      <c r="F21" s="41"/>
      <c r="G21" s="41"/>
      <c r="H21" s="41"/>
      <c r="I21" s="158" t="s">
        <v>27</v>
      </c>
      <c r="J21" s="161" t="s">
        <v>1</v>
      </c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8" t="s">
        <v>33</v>
      </c>
      <c r="E23" s="41"/>
      <c r="F23" s="41"/>
      <c r="G23" s="41"/>
      <c r="H23" s="41"/>
      <c r="I23" s="158" t="s">
        <v>25</v>
      </c>
      <c r="J23" s="161" t="s">
        <v>1</v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1" t="s">
        <v>34</v>
      </c>
      <c r="F24" s="41"/>
      <c r="G24" s="41"/>
      <c r="H24" s="41"/>
      <c r="I24" s="158" t="s">
        <v>27</v>
      </c>
      <c r="J24" s="161" t="s">
        <v>1</v>
      </c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8" t="s">
        <v>35</v>
      </c>
      <c r="E26" s="41"/>
      <c r="F26" s="41"/>
      <c r="G26" s="41"/>
      <c r="H26" s="41"/>
      <c r="I26" s="41"/>
      <c r="J26" s="41"/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3"/>
      <c r="B27" s="164"/>
      <c r="C27" s="163"/>
      <c r="D27" s="163"/>
      <c r="E27" s="165" t="s">
        <v>1</v>
      </c>
      <c r="F27" s="165"/>
      <c r="G27" s="165"/>
      <c r="H27" s="165"/>
      <c r="I27" s="163"/>
      <c r="J27" s="163"/>
      <c r="K27" s="163"/>
      <c r="L27" s="166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7"/>
      <c r="E29" s="167"/>
      <c r="F29" s="167"/>
      <c r="G29" s="167"/>
      <c r="H29" s="167"/>
      <c r="I29" s="167"/>
      <c r="J29" s="167"/>
      <c r="K29" s="167"/>
      <c r="L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1" t="s">
        <v>113</v>
      </c>
      <c r="E30" s="41"/>
      <c r="F30" s="41"/>
      <c r="G30" s="41"/>
      <c r="H30" s="41"/>
      <c r="I30" s="41"/>
      <c r="J30" s="168">
        <f>J96</f>
        <v>0</v>
      </c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4"/>
      <c r="C31" s="41"/>
      <c r="D31" s="169" t="s">
        <v>104</v>
      </c>
      <c r="E31" s="41"/>
      <c r="F31" s="41"/>
      <c r="G31" s="41"/>
      <c r="H31" s="41"/>
      <c r="I31" s="41"/>
      <c r="J31" s="168">
        <f>J121</f>
        <v>0</v>
      </c>
      <c r="K31" s="41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70" t="s">
        <v>38</v>
      </c>
      <c r="E32" s="41"/>
      <c r="F32" s="41"/>
      <c r="G32" s="41"/>
      <c r="H32" s="41"/>
      <c r="I32" s="41"/>
      <c r="J32" s="171">
        <f>ROUND(J30 + J31, 2)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67"/>
      <c r="E33" s="167"/>
      <c r="F33" s="167"/>
      <c r="G33" s="167"/>
      <c r="H33" s="167"/>
      <c r="I33" s="167"/>
      <c r="J33" s="167"/>
      <c r="K33" s="167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72" t="s">
        <v>40</v>
      </c>
      <c r="G34" s="41"/>
      <c r="H34" s="41"/>
      <c r="I34" s="172" t="s">
        <v>39</v>
      </c>
      <c r="J34" s="172" t="s">
        <v>41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73" t="s">
        <v>42</v>
      </c>
      <c r="E35" s="158" t="s">
        <v>43</v>
      </c>
      <c r="F35" s="174">
        <f>ROUND((ROUND((SUM(BE121:BE128) + SUM(BE148:BE528)),  2) + SUM(BE530:BE532)), 2)</f>
        <v>0</v>
      </c>
      <c r="G35" s="41"/>
      <c r="H35" s="41"/>
      <c r="I35" s="175">
        <v>0.20999999999999999</v>
      </c>
      <c r="J35" s="174">
        <f>ROUND((ROUND(((SUM(BE121:BE128) + SUM(BE148:BE528))*I35),  2) + (SUM(BE530:BE532)*I35)), 2)</f>
        <v>0</v>
      </c>
      <c r="K35" s="41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58" t="s">
        <v>44</v>
      </c>
      <c r="F36" s="174">
        <f>ROUND((ROUND((SUM(BF121:BF128) + SUM(BF148:BF528)),  2) + SUM(BF530:BF532)), 2)</f>
        <v>0</v>
      </c>
      <c r="G36" s="41"/>
      <c r="H36" s="41"/>
      <c r="I36" s="175">
        <v>0.14999999999999999</v>
      </c>
      <c r="J36" s="174">
        <f>ROUND((ROUND(((SUM(BF121:BF128) + SUM(BF148:BF528))*I36),  2) + (SUM(BF530:BF532)*I36)), 2)</f>
        <v>0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58" t="s">
        <v>45</v>
      </c>
      <c r="F37" s="174">
        <f>ROUND((ROUND((SUM(BG121:BG128) + SUM(BG148:BG528)),  2) + SUM(BG530:BG532)), 2)</f>
        <v>0</v>
      </c>
      <c r="G37" s="41"/>
      <c r="H37" s="41"/>
      <c r="I37" s="175">
        <v>0.20999999999999999</v>
      </c>
      <c r="J37" s="174">
        <f>0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58" t="s">
        <v>46</v>
      </c>
      <c r="F38" s="174">
        <f>ROUND((ROUND((SUM(BH121:BH128) + SUM(BH148:BH528)),  2) + SUM(BH530:BH532)), 2)</f>
        <v>0</v>
      </c>
      <c r="G38" s="41"/>
      <c r="H38" s="41"/>
      <c r="I38" s="175">
        <v>0.14999999999999999</v>
      </c>
      <c r="J38" s="174">
        <f>0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8" t="s">
        <v>47</v>
      </c>
      <c r="F39" s="174">
        <f>ROUND((ROUND((SUM(BI121:BI128) + SUM(BI148:BI528)),  2) + SUM(BI530:BI532)), 2)</f>
        <v>0</v>
      </c>
      <c r="G39" s="41"/>
      <c r="H39" s="41"/>
      <c r="I39" s="175">
        <v>0</v>
      </c>
      <c r="J39" s="174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41"/>
      <c r="J40" s="41"/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76"/>
      <c r="D41" s="177" t="s">
        <v>48</v>
      </c>
      <c r="E41" s="178"/>
      <c r="F41" s="178"/>
      <c r="G41" s="179" t="s">
        <v>49</v>
      </c>
      <c r="H41" s="180" t="s">
        <v>50</v>
      </c>
      <c r="I41" s="178"/>
      <c r="J41" s="181">
        <f>SUM(J32:J39)</f>
        <v>0</v>
      </c>
      <c r="K41" s="182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6"/>
      <c r="D50" s="183" t="s">
        <v>51</v>
      </c>
      <c r="E50" s="184"/>
      <c r="F50" s="184"/>
      <c r="G50" s="183" t="s">
        <v>52</v>
      </c>
      <c r="H50" s="184"/>
      <c r="I50" s="184"/>
      <c r="J50" s="184"/>
      <c r="K50" s="184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185" t="s">
        <v>53</v>
      </c>
      <c r="E61" s="186"/>
      <c r="F61" s="187" t="s">
        <v>54</v>
      </c>
      <c r="G61" s="185" t="s">
        <v>53</v>
      </c>
      <c r="H61" s="186"/>
      <c r="I61" s="186"/>
      <c r="J61" s="188" t="s">
        <v>54</v>
      </c>
      <c r="K61" s="186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83" t="s">
        <v>55</v>
      </c>
      <c r="E65" s="189"/>
      <c r="F65" s="189"/>
      <c r="G65" s="183" t="s">
        <v>56</v>
      </c>
      <c r="H65" s="189"/>
      <c r="I65" s="189"/>
      <c r="J65" s="189"/>
      <c r="K65" s="189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185" t="s">
        <v>53</v>
      </c>
      <c r="E76" s="186"/>
      <c r="F76" s="187" t="s">
        <v>54</v>
      </c>
      <c r="G76" s="185" t="s">
        <v>53</v>
      </c>
      <c r="H76" s="186"/>
      <c r="I76" s="186"/>
      <c r="J76" s="188" t="s">
        <v>54</v>
      </c>
      <c r="K76" s="186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114</v>
      </c>
      <c r="D82" s="43"/>
      <c r="E82" s="43"/>
      <c r="F82" s="43"/>
      <c r="G82" s="43"/>
      <c r="H82" s="43"/>
      <c r="I82" s="43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43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6.25" customHeight="1">
      <c r="A85" s="41"/>
      <c r="B85" s="42"/>
      <c r="C85" s="43"/>
      <c r="D85" s="43"/>
      <c r="E85" s="194" t="str">
        <f>E7</f>
        <v>Nový magistrát - modernizace systému chlazení a souvisejících profesí</v>
      </c>
      <c r="F85" s="33"/>
      <c r="G85" s="33"/>
      <c r="H85" s="33"/>
      <c r="I85" s="43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3" t="s">
        <v>111</v>
      </c>
      <c r="D86" s="43"/>
      <c r="E86" s="43"/>
      <c r="F86" s="43"/>
      <c r="G86" s="43"/>
      <c r="H86" s="43"/>
      <c r="I86" s="43"/>
      <c r="J86" s="43"/>
      <c r="K86" s="43"/>
      <c r="L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SO 701_01 - Stavební část</v>
      </c>
      <c r="F87" s="43"/>
      <c r="G87" s="43"/>
      <c r="H87" s="43"/>
      <c r="I87" s="43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3" t="s">
        <v>20</v>
      </c>
      <c r="D89" s="43"/>
      <c r="E89" s="43"/>
      <c r="F89" s="28" t="str">
        <f>F12</f>
        <v>Liberec</v>
      </c>
      <c r="G89" s="43"/>
      <c r="H89" s="43"/>
      <c r="I89" s="33" t="s">
        <v>22</v>
      </c>
      <c r="J89" s="82" t="str">
        <f>IF(J12="","",J12)</f>
        <v>15. 5. 2023</v>
      </c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5.65" customHeight="1">
      <c r="A91" s="41"/>
      <c r="B91" s="42"/>
      <c r="C91" s="33" t="s">
        <v>24</v>
      </c>
      <c r="D91" s="43"/>
      <c r="E91" s="43"/>
      <c r="F91" s="28" t="str">
        <f>E15</f>
        <v>Statutární město Liberec</v>
      </c>
      <c r="G91" s="43"/>
      <c r="H91" s="43"/>
      <c r="I91" s="33" t="s">
        <v>30</v>
      </c>
      <c r="J91" s="37" t="str">
        <f>E21</f>
        <v>Projektový atelier DAVID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0.05" customHeight="1">
      <c r="A92" s="41"/>
      <c r="B92" s="42"/>
      <c r="C92" s="33" t="s">
        <v>28</v>
      </c>
      <c r="D92" s="43"/>
      <c r="E92" s="43"/>
      <c r="F92" s="28" t="str">
        <f>IF(E18="","",E18)</f>
        <v>Vyplň údaj</v>
      </c>
      <c r="G92" s="43"/>
      <c r="H92" s="43"/>
      <c r="I92" s="33" t="s">
        <v>33</v>
      </c>
      <c r="J92" s="37" t="str">
        <f>E24</f>
        <v>Projektový atelier DAVID - Bc. Kosáková</v>
      </c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5" t="s">
        <v>115</v>
      </c>
      <c r="D94" s="152"/>
      <c r="E94" s="152"/>
      <c r="F94" s="152"/>
      <c r="G94" s="152"/>
      <c r="H94" s="152"/>
      <c r="I94" s="152"/>
      <c r="J94" s="196" t="s">
        <v>116</v>
      </c>
      <c r="K94" s="152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7" t="s">
        <v>117</v>
      </c>
      <c r="D96" s="43"/>
      <c r="E96" s="43"/>
      <c r="F96" s="43"/>
      <c r="G96" s="43"/>
      <c r="H96" s="43"/>
      <c r="I96" s="43"/>
      <c r="J96" s="113">
        <f>J148</f>
        <v>0</v>
      </c>
      <c r="K96" s="43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8" t="s">
        <v>118</v>
      </c>
    </row>
    <row r="97" s="9" customFormat="1" ht="24.96" customHeight="1">
      <c r="A97" s="9"/>
      <c r="B97" s="198"/>
      <c r="C97" s="199"/>
      <c r="D97" s="200" t="s">
        <v>119</v>
      </c>
      <c r="E97" s="201"/>
      <c r="F97" s="201"/>
      <c r="G97" s="201"/>
      <c r="H97" s="201"/>
      <c r="I97" s="201"/>
      <c r="J97" s="202">
        <f>J149</f>
        <v>0</v>
      </c>
      <c r="K97" s="199"/>
      <c r="L97" s="20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4"/>
      <c r="C98" s="205"/>
      <c r="D98" s="206" t="s">
        <v>120</v>
      </c>
      <c r="E98" s="207"/>
      <c r="F98" s="207"/>
      <c r="G98" s="207"/>
      <c r="H98" s="207"/>
      <c r="I98" s="207"/>
      <c r="J98" s="208">
        <f>J150</f>
        <v>0</v>
      </c>
      <c r="K98" s="205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4"/>
      <c r="C99" s="205"/>
      <c r="D99" s="206" t="s">
        <v>121</v>
      </c>
      <c r="E99" s="207"/>
      <c r="F99" s="207"/>
      <c r="G99" s="207"/>
      <c r="H99" s="207"/>
      <c r="I99" s="207"/>
      <c r="J99" s="208">
        <f>J158</f>
        <v>0</v>
      </c>
      <c r="K99" s="205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4"/>
      <c r="C100" s="205"/>
      <c r="D100" s="206" t="s">
        <v>122</v>
      </c>
      <c r="E100" s="207"/>
      <c r="F100" s="207"/>
      <c r="G100" s="207"/>
      <c r="H100" s="207"/>
      <c r="I100" s="207"/>
      <c r="J100" s="208">
        <f>J171</f>
        <v>0</v>
      </c>
      <c r="K100" s="205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4"/>
      <c r="C101" s="205"/>
      <c r="D101" s="206" t="s">
        <v>123</v>
      </c>
      <c r="E101" s="207"/>
      <c r="F101" s="207"/>
      <c r="G101" s="207"/>
      <c r="H101" s="207"/>
      <c r="I101" s="207"/>
      <c r="J101" s="208">
        <f>J197</f>
        <v>0</v>
      </c>
      <c r="K101" s="205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4"/>
      <c r="C102" s="205"/>
      <c r="D102" s="206" t="s">
        <v>124</v>
      </c>
      <c r="E102" s="207"/>
      <c r="F102" s="207"/>
      <c r="G102" s="207"/>
      <c r="H102" s="207"/>
      <c r="I102" s="207"/>
      <c r="J102" s="208">
        <f>J242</f>
        <v>0</v>
      </c>
      <c r="K102" s="205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4"/>
      <c r="C103" s="205"/>
      <c r="D103" s="206" t="s">
        <v>125</v>
      </c>
      <c r="E103" s="207"/>
      <c r="F103" s="207"/>
      <c r="G103" s="207"/>
      <c r="H103" s="207"/>
      <c r="I103" s="207"/>
      <c r="J103" s="208">
        <f>J249</f>
        <v>0</v>
      </c>
      <c r="K103" s="205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8"/>
      <c r="C104" s="199"/>
      <c r="D104" s="200" t="s">
        <v>126</v>
      </c>
      <c r="E104" s="201"/>
      <c r="F104" s="201"/>
      <c r="G104" s="201"/>
      <c r="H104" s="201"/>
      <c r="I104" s="201"/>
      <c r="J104" s="202">
        <f>J252</f>
        <v>0</v>
      </c>
      <c r="K104" s="199"/>
      <c r="L104" s="20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4"/>
      <c r="C105" s="205"/>
      <c r="D105" s="206" t="s">
        <v>127</v>
      </c>
      <c r="E105" s="207"/>
      <c r="F105" s="207"/>
      <c r="G105" s="207"/>
      <c r="H105" s="207"/>
      <c r="I105" s="207"/>
      <c r="J105" s="208">
        <f>J253</f>
        <v>0</v>
      </c>
      <c r="K105" s="205"/>
      <c r="L105" s="20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4"/>
      <c r="C106" s="205"/>
      <c r="D106" s="206" t="s">
        <v>128</v>
      </c>
      <c r="E106" s="207"/>
      <c r="F106" s="207"/>
      <c r="G106" s="207"/>
      <c r="H106" s="207"/>
      <c r="I106" s="207"/>
      <c r="J106" s="208">
        <f>J284</f>
        <v>0</v>
      </c>
      <c r="K106" s="205"/>
      <c r="L106" s="20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4"/>
      <c r="C107" s="205"/>
      <c r="D107" s="206" t="s">
        <v>129</v>
      </c>
      <c r="E107" s="207"/>
      <c r="F107" s="207"/>
      <c r="G107" s="207"/>
      <c r="H107" s="207"/>
      <c r="I107" s="207"/>
      <c r="J107" s="208">
        <f>J285</f>
        <v>0</v>
      </c>
      <c r="K107" s="205"/>
      <c r="L107" s="20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4"/>
      <c r="C108" s="205"/>
      <c r="D108" s="206" t="s">
        <v>130</v>
      </c>
      <c r="E108" s="207"/>
      <c r="F108" s="207"/>
      <c r="G108" s="207"/>
      <c r="H108" s="207"/>
      <c r="I108" s="207"/>
      <c r="J108" s="208">
        <f>J329</f>
        <v>0</v>
      </c>
      <c r="K108" s="205"/>
      <c r="L108" s="20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4"/>
      <c r="C109" s="205"/>
      <c r="D109" s="206" t="s">
        <v>131</v>
      </c>
      <c r="E109" s="207"/>
      <c r="F109" s="207"/>
      <c r="G109" s="207"/>
      <c r="H109" s="207"/>
      <c r="I109" s="207"/>
      <c r="J109" s="208">
        <f>J360</f>
        <v>0</v>
      </c>
      <c r="K109" s="205"/>
      <c r="L109" s="20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4"/>
      <c r="C110" s="205"/>
      <c r="D110" s="206" t="s">
        <v>132</v>
      </c>
      <c r="E110" s="207"/>
      <c r="F110" s="207"/>
      <c r="G110" s="207"/>
      <c r="H110" s="207"/>
      <c r="I110" s="207"/>
      <c r="J110" s="208">
        <f>J366</f>
        <v>0</v>
      </c>
      <c r="K110" s="205"/>
      <c r="L110" s="20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4"/>
      <c r="C111" s="205"/>
      <c r="D111" s="206" t="s">
        <v>133</v>
      </c>
      <c r="E111" s="207"/>
      <c r="F111" s="207"/>
      <c r="G111" s="207"/>
      <c r="H111" s="207"/>
      <c r="I111" s="207"/>
      <c r="J111" s="208">
        <f>J373</f>
        <v>0</v>
      </c>
      <c r="K111" s="205"/>
      <c r="L111" s="20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4"/>
      <c r="C112" s="205"/>
      <c r="D112" s="206" t="s">
        <v>134</v>
      </c>
      <c r="E112" s="207"/>
      <c r="F112" s="207"/>
      <c r="G112" s="207"/>
      <c r="H112" s="207"/>
      <c r="I112" s="207"/>
      <c r="J112" s="208">
        <f>J432</f>
        <v>0</v>
      </c>
      <c r="K112" s="205"/>
      <c r="L112" s="20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4"/>
      <c r="C113" s="205"/>
      <c r="D113" s="206" t="s">
        <v>135</v>
      </c>
      <c r="E113" s="207"/>
      <c r="F113" s="207"/>
      <c r="G113" s="207"/>
      <c r="H113" s="207"/>
      <c r="I113" s="207"/>
      <c r="J113" s="208">
        <f>J452</f>
        <v>0</v>
      </c>
      <c r="K113" s="205"/>
      <c r="L113" s="20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4"/>
      <c r="C114" s="205"/>
      <c r="D114" s="206" t="s">
        <v>136</v>
      </c>
      <c r="E114" s="207"/>
      <c r="F114" s="207"/>
      <c r="G114" s="207"/>
      <c r="H114" s="207"/>
      <c r="I114" s="207"/>
      <c r="J114" s="208">
        <f>J490</f>
        <v>0</v>
      </c>
      <c r="K114" s="205"/>
      <c r="L114" s="20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98"/>
      <c r="C115" s="199"/>
      <c r="D115" s="200" t="s">
        <v>137</v>
      </c>
      <c r="E115" s="201"/>
      <c r="F115" s="201"/>
      <c r="G115" s="201"/>
      <c r="H115" s="201"/>
      <c r="I115" s="201"/>
      <c r="J115" s="202">
        <f>J515</f>
        <v>0</v>
      </c>
      <c r="K115" s="199"/>
      <c r="L115" s="20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204"/>
      <c r="C116" s="205"/>
      <c r="D116" s="206" t="s">
        <v>138</v>
      </c>
      <c r="E116" s="207"/>
      <c r="F116" s="207"/>
      <c r="G116" s="207"/>
      <c r="H116" s="207"/>
      <c r="I116" s="207"/>
      <c r="J116" s="208">
        <f>J516</f>
        <v>0</v>
      </c>
      <c r="K116" s="205"/>
      <c r="L116" s="20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4"/>
      <c r="C117" s="205"/>
      <c r="D117" s="206" t="s">
        <v>139</v>
      </c>
      <c r="E117" s="207"/>
      <c r="F117" s="207"/>
      <c r="G117" s="207"/>
      <c r="H117" s="207"/>
      <c r="I117" s="207"/>
      <c r="J117" s="208">
        <f>J518</f>
        <v>0</v>
      </c>
      <c r="K117" s="205"/>
      <c r="L117" s="20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1.84" customHeight="1">
      <c r="A118" s="9"/>
      <c r="B118" s="198"/>
      <c r="C118" s="199"/>
      <c r="D118" s="210" t="s">
        <v>140</v>
      </c>
      <c r="E118" s="199"/>
      <c r="F118" s="199"/>
      <c r="G118" s="199"/>
      <c r="H118" s="199"/>
      <c r="I118" s="199"/>
      <c r="J118" s="211">
        <f>J529</f>
        <v>0</v>
      </c>
      <c r="K118" s="199"/>
      <c r="L118" s="203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41"/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66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6.96" customHeight="1">
      <c r="A120" s="41"/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29.28" customHeight="1">
      <c r="A121" s="41"/>
      <c r="B121" s="42"/>
      <c r="C121" s="197" t="s">
        <v>141</v>
      </c>
      <c r="D121" s="43"/>
      <c r="E121" s="43"/>
      <c r="F121" s="43"/>
      <c r="G121" s="43"/>
      <c r="H121" s="43"/>
      <c r="I121" s="43"/>
      <c r="J121" s="212">
        <f>ROUND(J122 + J123 + J124 + J125 + J126 + J127,2)</f>
        <v>0</v>
      </c>
      <c r="K121" s="43"/>
      <c r="L121" s="66"/>
      <c r="N121" s="213" t="s">
        <v>42</v>
      </c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18" customHeight="1">
      <c r="A122" s="41"/>
      <c r="B122" s="42"/>
      <c r="C122" s="43"/>
      <c r="D122" s="147" t="s">
        <v>142</v>
      </c>
      <c r="E122" s="140"/>
      <c r="F122" s="140"/>
      <c r="G122" s="43"/>
      <c r="H122" s="43"/>
      <c r="I122" s="43"/>
      <c r="J122" s="141">
        <v>0</v>
      </c>
      <c r="K122" s="43"/>
      <c r="L122" s="214"/>
      <c r="M122" s="215"/>
      <c r="N122" s="216" t="s">
        <v>43</v>
      </c>
      <c r="O122" s="215"/>
      <c r="P122" s="215"/>
      <c r="Q122" s="215"/>
      <c r="R122" s="215"/>
      <c r="S122" s="217"/>
      <c r="T122" s="217"/>
      <c r="U122" s="217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/>
      <c r="AF122" s="215"/>
      <c r="AG122" s="215"/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8" t="s">
        <v>99</v>
      </c>
      <c r="AZ122" s="215"/>
      <c r="BA122" s="215"/>
      <c r="BB122" s="215"/>
      <c r="BC122" s="215"/>
      <c r="BD122" s="215"/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18" t="s">
        <v>86</v>
      </c>
      <c r="BK122" s="215"/>
      <c r="BL122" s="215"/>
      <c r="BM122" s="215"/>
    </row>
    <row r="123" s="2" customFormat="1" ht="18" customHeight="1">
      <c r="A123" s="41"/>
      <c r="B123" s="42"/>
      <c r="C123" s="43"/>
      <c r="D123" s="147" t="s">
        <v>143</v>
      </c>
      <c r="E123" s="140"/>
      <c r="F123" s="140"/>
      <c r="G123" s="43"/>
      <c r="H123" s="43"/>
      <c r="I123" s="43"/>
      <c r="J123" s="141">
        <v>0</v>
      </c>
      <c r="K123" s="43"/>
      <c r="L123" s="214"/>
      <c r="M123" s="215"/>
      <c r="N123" s="216" t="s">
        <v>43</v>
      </c>
      <c r="O123" s="215"/>
      <c r="P123" s="215"/>
      <c r="Q123" s="215"/>
      <c r="R123" s="215"/>
      <c r="S123" s="217"/>
      <c r="T123" s="217"/>
      <c r="U123" s="217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/>
      <c r="AF123" s="215"/>
      <c r="AG123" s="215"/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8" t="s">
        <v>99</v>
      </c>
      <c r="AZ123" s="215"/>
      <c r="BA123" s="215"/>
      <c r="BB123" s="215"/>
      <c r="BC123" s="215"/>
      <c r="BD123" s="215"/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18" t="s">
        <v>86</v>
      </c>
      <c r="BK123" s="215"/>
      <c r="BL123" s="215"/>
      <c r="BM123" s="215"/>
    </row>
    <row r="124" s="2" customFormat="1" ht="18" customHeight="1">
      <c r="A124" s="41"/>
      <c r="B124" s="42"/>
      <c r="C124" s="43"/>
      <c r="D124" s="147" t="s">
        <v>144</v>
      </c>
      <c r="E124" s="140"/>
      <c r="F124" s="140"/>
      <c r="G124" s="43"/>
      <c r="H124" s="43"/>
      <c r="I124" s="43"/>
      <c r="J124" s="141">
        <v>0</v>
      </c>
      <c r="K124" s="43"/>
      <c r="L124" s="214"/>
      <c r="M124" s="215"/>
      <c r="N124" s="216" t="s">
        <v>43</v>
      </c>
      <c r="O124" s="215"/>
      <c r="P124" s="215"/>
      <c r="Q124" s="215"/>
      <c r="R124" s="215"/>
      <c r="S124" s="217"/>
      <c r="T124" s="217"/>
      <c r="U124" s="217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/>
      <c r="AF124" s="215"/>
      <c r="AG124" s="215"/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8" t="s">
        <v>99</v>
      </c>
      <c r="AZ124" s="215"/>
      <c r="BA124" s="215"/>
      <c r="BB124" s="215"/>
      <c r="BC124" s="215"/>
      <c r="BD124" s="215"/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18" t="s">
        <v>86</v>
      </c>
      <c r="BK124" s="215"/>
      <c r="BL124" s="215"/>
      <c r="BM124" s="215"/>
    </row>
    <row r="125" s="2" customFormat="1" ht="18" customHeight="1">
      <c r="A125" s="41"/>
      <c r="B125" s="42"/>
      <c r="C125" s="43"/>
      <c r="D125" s="147" t="s">
        <v>145</v>
      </c>
      <c r="E125" s="140"/>
      <c r="F125" s="140"/>
      <c r="G125" s="43"/>
      <c r="H125" s="43"/>
      <c r="I125" s="43"/>
      <c r="J125" s="141">
        <v>0</v>
      </c>
      <c r="K125" s="43"/>
      <c r="L125" s="214"/>
      <c r="M125" s="215"/>
      <c r="N125" s="216" t="s">
        <v>43</v>
      </c>
      <c r="O125" s="215"/>
      <c r="P125" s="215"/>
      <c r="Q125" s="215"/>
      <c r="R125" s="215"/>
      <c r="S125" s="217"/>
      <c r="T125" s="217"/>
      <c r="U125" s="217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/>
      <c r="AF125" s="215"/>
      <c r="AG125" s="215"/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8" t="s">
        <v>99</v>
      </c>
      <c r="AZ125" s="215"/>
      <c r="BA125" s="215"/>
      <c r="BB125" s="215"/>
      <c r="BC125" s="215"/>
      <c r="BD125" s="215"/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18" t="s">
        <v>86</v>
      </c>
      <c r="BK125" s="215"/>
      <c r="BL125" s="215"/>
      <c r="BM125" s="215"/>
    </row>
    <row r="126" s="2" customFormat="1" ht="18" customHeight="1">
      <c r="A126" s="41"/>
      <c r="B126" s="42"/>
      <c r="C126" s="43"/>
      <c r="D126" s="147" t="s">
        <v>146</v>
      </c>
      <c r="E126" s="140"/>
      <c r="F126" s="140"/>
      <c r="G126" s="43"/>
      <c r="H126" s="43"/>
      <c r="I126" s="43"/>
      <c r="J126" s="141">
        <v>0</v>
      </c>
      <c r="K126" s="43"/>
      <c r="L126" s="214"/>
      <c r="M126" s="215"/>
      <c r="N126" s="216" t="s">
        <v>43</v>
      </c>
      <c r="O126" s="215"/>
      <c r="P126" s="215"/>
      <c r="Q126" s="215"/>
      <c r="R126" s="215"/>
      <c r="S126" s="217"/>
      <c r="T126" s="217"/>
      <c r="U126" s="217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/>
      <c r="AF126" s="215"/>
      <c r="AG126" s="215"/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8" t="s">
        <v>99</v>
      </c>
      <c r="AZ126" s="215"/>
      <c r="BA126" s="215"/>
      <c r="BB126" s="215"/>
      <c r="BC126" s="215"/>
      <c r="BD126" s="215"/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18" t="s">
        <v>86</v>
      </c>
      <c r="BK126" s="215"/>
      <c r="BL126" s="215"/>
      <c r="BM126" s="215"/>
    </row>
    <row r="127" s="2" customFormat="1" ht="18" customHeight="1">
      <c r="A127" s="41"/>
      <c r="B127" s="42"/>
      <c r="C127" s="43"/>
      <c r="D127" s="140" t="s">
        <v>147</v>
      </c>
      <c r="E127" s="43"/>
      <c r="F127" s="43"/>
      <c r="G127" s="43"/>
      <c r="H127" s="43"/>
      <c r="I127" s="43"/>
      <c r="J127" s="141">
        <f>ROUND(J30*T127,2)</f>
        <v>0</v>
      </c>
      <c r="K127" s="43"/>
      <c r="L127" s="214"/>
      <c r="M127" s="215"/>
      <c r="N127" s="216" t="s">
        <v>43</v>
      </c>
      <c r="O127" s="215"/>
      <c r="P127" s="215"/>
      <c r="Q127" s="215"/>
      <c r="R127" s="215"/>
      <c r="S127" s="217"/>
      <c r="T127" s="217"/>
      <c r="U127" s="217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/>
      <c r="AF127" s="215"/>
      <c r="AG127" s="215"/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8" t="s">
        <v>148</v>
      </c>
      <c r="AZ127" s="215"/>
      <c r="BA127" s="215"/>
      <c r="BB127" s="215"/>
      <c r="BC127" s="215"/>
      <c r="BD127" s="215"/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18" t="s">
        <v>86</v>
      </c>
      <c r="BK127" s="215"/>
      <c r="BL127" s="215"/>
      <c r="BM127" s="215"/>
    </row>
    <row r="128" s="2" customFormat="1">
      <c r="A128" s="41"/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29.28" customHeight="1">
      <c r="A129" s="41"/>
      <c r="B129" s="42"/>
      <c r="C129" s="151" t="s">
        <v>109</v>
      </c>
      <c r="D129" s="152"/>
      <c r="E129" s="152"/>
      <c r="F129" s="152"/>
      <c r="G129" s="152"/>
      <c r="H129" s="152"/>
      <c r="I129" s="152"/>
      <c r="J129" s="153">
        <f>ROUND(J96+J121,2)</f>
        <v>0</v>
      </c>
      <c r="K129" s="152"/>
      <c r="L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6.96" customHeight="1">
      <c r="A130" s="41"/>
      <c r="B130" s="69"/>
      <c r="C130" s="70"/>
      <c r="D130" s="70"/>
      <c r="E130" s="70"/>
      <c r="F130" s="70"/>
      <c r="G130" s="70"/>
      <c r="H130" s="70"/>
      <c r="I130" s="70"/>
      <c r="J130" s="70"/>
      <c r="K130" s="70"/>
      <c r="L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4" s="2" customFormat="1" ht="6.96" customHeight="1">
      <c r="A134" s="41"/>
      <c r="B134" s="71"/>
      <c r="C134" s="72"/>
      <c r="D134" s="72"/>
      <c r="E134" s="72"/>
      <c r="F134" s="72"/>
      <c r="G134" s="72"/>
      <c r="H134" s="72"/>
      <c r="I134" s="72"/>
      <c r="J134" s="72"/>
      <c r="K134" s="72"/>
      <c r="L134" s="66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24.96" customHeight="1">
      <c r="A135" s="41"/>
      <c r="B135" s="42"/>
      <c r="C135" s="24" t="s">
        <v>149</v>
      </c>
      <c r="D135" s="43"/>
      <c r="E135" s="43"/>
      <c r="F135" s="43"/>
      <c r="G135" s="43"/>
      <c r="H135" s="43"/>
      <c r="I135" s="43"/>
      <c r="J135" s="43"/>
      <c r="K135" s="43"/>
      <c r="L135" s="66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6.96" customHeight="1">
      <c r="A136" s="41"/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66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12" customHeight="1">
      <c r="A137" s="41"/>
      <c r="B137" s="42"/>
      <c r="C137" s="33" t="s">
        <v>16</v>
      </c>
      <c r="D137" s="43"/>
      <c r="E137" s="43"/>
      <c r="F137" s="43"/>
      <c r="G137" s="43"/>
      <c r="H137" s="43"/>
      <c r="I137" s="43"/>
      <c r="J137" s="43"/>
      <c r="K137" s="43"/>
      <c r="L137" s="66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2" customFormat="1" ht="26.25" customHeight="1">
      <c r="A138" s="41"/>
      <c r="B138" s="42"/>
      <c r="C138" s="43"/>
      <c r="D138" s="43"/>
      <c r="E138" s="194" t="str">
        <f>E7</f>
        <v>Nový magistrát - modernizace systému chlazení a souvisejících profesí</v>
      </c>
      <c r="F138" s="33"/>
      <c r="G138" s="33"/>
      <c r="H138" s="33"/>
      <c r="I138" s="43"/>
      <c r="J138" s="43"/>
      <c r="K138" s="43"/>
      <c r="L138" s="66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  <row r="139" s="2" customFormat="1" ht="12" customHeight="1">
      <c r="A139" s="41"/>
      <c r="B139" s="42"/>
      <c r="C139" s="33" t="s">
        <v>111</v>
      </c>
      <c r="D139" s="43"/>
      <c r="E139" s="43"/>
      <c r="F139" s="43"/>
      <c r="G139" s="43"/>
      <c r="H139" s="43"/>
      <c r="I139" s="43"/>
      <c r="J139" s="43"/>
      <c r="K139" s="43"/>
      <c r="L139" s="66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2" customFormat="1" ht="16.5" customHeight="1">
      <c r="A140" s="41"/>
      <c r="B140" s="42"/>
      <c r="C140" s="43"/>
      <c r="D140" s="43"/>
      <c r="E140" s="79" t="str">
        <f>E9</f>
        <v>SO 701_01 - Stavební část</v>
      </c>
      <c r="F140" s="43"/>
      <c r="G140" s="43"/>
      <c r="H140" s="43"/>
      <c r="I140" s="43"/>
      <c r="J140" s="43"/>
      <c r="K140" s="43"/>
      <c r="L140" s="66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6.96" customHeight="1">
      <c r="A141" s="41"/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66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12" customHeight="1">
      <c r="A142" s="41"/>
      <c r="B142" s="42"/>
      <c r="C142" s="33" t="s">
        <v>20</v>
      </c>
      <c r="D142" s="43"/>
      <c r="E142" s="43"/>
      <c r="F142" s="28" t="str">
        <f>F12</f>
        <v>Liberec</v>
      </c>
      <c r="G142" s="43"/>
      <c r="H142" s="43"/>
      <c r="I142" s="33" t="s">
        <v>22</v>
      </c>
      <c r="J142" s="82" t="str">
        <f>IF(J12="","",J12)</f>
        <v>15. 5. 2023</v>
      </c>
      <c r="K142" s="43"/>
      <c r="L142" s="66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2" customFormat="1" ht="6.96" customHeight="1">
      <c r="A143" s="41"/>
      <c r="B143" s="42"/>
      <c r="C143" s="43"/>
      <c r="D143" s="43"/>
      <c r="E143" s="43"/>
      <c r="F143" s="43"/>
      <c r="G143" s="43"/>
      <c r="H143" s="43"/>
      <c r="I143" s="43"/>
      <c r="J143" s="43"/>
      <c r="K143" s="43"/>
      <c r="L143" s="66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</row>
    <row r="144" s="2" customFormat="1" ht="25.65" customHeight="1">
      <c r="A144" s="41"/>
      <c r="B144" s="42"/>
      <c r="C144" s="33" t="s">
        <v>24</v>
      </c>
      <c r="D144" s="43"/>
      <c r="E144" s="43"/>
      <c r="F144" s="28" t="str">
        <f>E15</f>
        <v>Statutární město Liberec</v>
      </c>
      <c r="G144" s="43"/>
      <c r="H144" s="43"/>
      <c r="I144" s="33" t="s">
        <v>30</v>
      </c>
      <c r="J144" s="37" t="str">
        <f>E21</f>
        <v>Projektový atelier DAVID</v>
      </c>
      <c r="K144" s="43"/>
      <c r="L144" s="66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="2" customFormat="1" ht="40.05" customHeight="1">
      <c r="A145" s="41"/>
      <c r="B145" s="42"/>
      <c r="C145" s="33" t="s">
        <v>28</v>
      </c>
      <c r="D145" s="43"/>
      <c r="E145" s="43"/>
      <c r="F145" s="28" t="str">
        <f>IF(E18="","",E18)</f>
        <v>Vyplň údaj</v>
      </c>
      <c r="G145" s="43"/>
      <c r="H145" s="43"/>
      <c r="I145" s="33" t="s">
        <v>33</v>
      </c>
      <c r="J145" s="37" t="str">
        <f>E24</f>
        <v>Projektový atelier DAVID - Bc. Kosáková</v>
      </c>
      <c r="K145" s="43"/>
      <c r="L145" s="66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  <row r="146" s="2" customFormat="1" ht="10.32" customHeight="1">
      <c r="A146" s="41"/>
      <c r="B146" s="42"/>
      <c r="C146" s="43"/>
      <c r="D146" s="43"/>
      <c r="E146" s="43"/>
      <c r="F146" s="43"/>
      <c r="G146" s="43"/>
      <c r="H146" s="43"/>
      <c r="I146" s="43"/>
      <c r="J146" s="43"/>
      <c r="K146" s="43"/>
      <c r="L146" s="66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  <row r="147" s="11" customFormat="1" ht="29.28" customHeight="1">
      <c r="A147" s="220"/>
      <c r="B147" s="221"/>
      <c r="C147" s="222" t="s">
        <v>150</v>
      </c>
      <c r="D147" s="223" t="s">
        <v>63</v>
      </c>
      <c r="E147" s="223" t="s">
        <v>59</v>
      </c>
      <c r="F147" s="223" t="s">
        <v>60</v>
      </c>
      <c r="G147" s="223" t="s">
        <v>151</v>
      </c>
      <c r="H147" s="223" t="s">
        <v>152</v>
      </c>
      <c r="I147" s="223" t="s">
        <v>153</v>
      </c>
      <c r="J147" s="223" t="s">
        <v>116</v>
      </c>
      <c r="K147" s="224" t="s">
        <v>154</v>
      </c>
      <c r="L147" s="225"/>
      <c r="M147" s="103" t="s">
        <v>1</v>
      </c>
      <c r="N147" s="104" t="s">
        <v>42</v>
      </c>
      <c r="O147" s="104" t="s">
        <v>155</v>
      </c>
      <c r="P147" s="104" t="s">
        <v>156</v>
      </c>
      <c r="Q147" s="104" t="s">
        <v>157</v>
      </c>
      <c r="R147" s="104" t="s">
        <v>158</v>
      </c>
      <c r="S147" s="104" t="s">
        <v>159</v>
      </c>
      <c r="T147" s="105" t="s">
        <v>160</v>
      </c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</row>
    <row r="148" s="2" customFormat="1" ht="22.8" customHeight="1">
      <c r="A148" s="41"/>
      <c r="B148" s="42"/>
      <c r="C148" s="110" t="s">
        <v>161</v>
      </c>
      <c r="D148" s="43"/>
      <c r="E148" s="43"/>
      <c r="F148" s="43"/>
      <c r="G148" s="43"/>
      <c r="H148" s="43"/>
      <c r="I148" s="43"/>
      <c r="J148" s="226">
        <f>BK148</f>
        <v>0</v>
      </c>
      <c r="K148" s="43"/>
      <c r="L148" s="44"/>
      <c r="M148" s="106"/>
      <c r="N148" s="227"/>
      <c r="O148" s="107"/>
      <c r="P148" s="228">
        <f>P149+P252+P515+P529</f>
        <v>0</v>
      </c>
      <c r="Q148" s="107"/>
      <c r="R148" s="228">
        <f>R149+R252+R515+R529</f>
        <v>3.40097351</v>
      </c>
      <c r="S148" s="107"/>
      <c r="T148" s="229">
        <f>T149+T252+T515+T529</f>
        <v>2.5289416800000004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8" t="s">
        <v>77</v>
      </c>
      <c r="AU148" s="18" t="s">
        <v>118</v>
      </c>
      <c r="BK148" s="230">
        <f>BK149+BK252+BK515+BK529</f>
        <v>0</v>
      </c>
    </row>
    <row r="149" s="12" customFormat="1" ht="25.92" customHeight="1">
      <c r="A149" s="12"/>
      <c r="B149" s="231"/>
      <c r="C149" s="232"/>
      <c r="D149" s="233" t="s">
        <v>77</v>
      </c>
      <c r="E149" s="234" t="s">
        <v>162</v>
      </c>
      <c r="F149" s="234" t="s">
        <v>163</v>
      </c>
      <c r="G149" s="232"/>
      <c r="H149" s="232"/>
      <c r="I149" s="235"/>
      <c r="J149" s="211">
        <f>BK149</f>
        <v>0</v>
      </c>
      <c r="K149" s="232"/>
      <c r="L149" s="236"/>
      <c r="M149" s="237"/>
      <c r="N149" s="238"/>
      <c r="O149" s="238"/>
      <c r="P149" s="239">
        <f>P150+P158+P171+P197+P242+P249</f>
        <v>0</v>
      </c>
      <c r="Q149" s="238"/>
      <c r="R149" s="239">
        <f>R150+R158+R171+R197+R242+R249</f>
        <v>2.3528655299999999</v>
      </c>
      <c r="S149" s="238"/>
      <c r="T149" s="240">
        <f>T150+T158+T171+T197+T242+T249</f>
        <v>0.439724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1" t="s">
        <v>86</v>
      </c>
      <c r="AT149" s="242" t="s">
        <v>77</v>
      </c>
      <c r="AU149" s="242" t="s">
        <v>78</v>
      </c>
      <c r="AY149" s="241" t="s">
        <v>164</v>
      </c>
      <c r="BK149" s="243">
        <f>BK150+BK158+BK171+BK197+BK242+BK249</f>
        <v>0</v>
      </c>
    </row>
    <row r="150" s="12" customFormat="1" ht="22.8" customHeight="1">
      <c r="A150" s="12"/>
      <c r="B150" s="231"/>
      <c r="C150" s="232"/>
      <c r="D150" s="233" t="s">
        <v>77</v>
      </c>
      <c r="E150" s="244" t="s">
        <v>88</v>
      </c>
      <c r="F150" s="244" t="s">
        <v>165</v>
      </c>
      <c r="G150" s="232"/>
      <c r="H150" s="232"/>
      <c r="I150" s="235"/>
      <c r="J150" s="245">
        <f>BK150</f>
        <v>0</v>
      </c>
      <c r="K150" s="232"/>
      <c r="L150" s="236"/>
      <c r="M150" s="237"/>
      <c r="N150" s="238"/>
      <c r="O150" s="238"/>
      <c r="P150" s="239">
        <f>SUM(P151:P157)</f>
        <v>0</v>
      </c>
      <c r="Q150" s="238"/>
      <c r="R150" s="239">
        <f>SUM(R151:R157)</f>
        <v>1.32684914</v>
      </c>
      <c r="S150" s="238"/>
      <c r="T150" s="240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41" t="s">
        <v>86</v>
      </c>
      <c r="AT150" s="242" t="s">
        <v>77</v>
      </c>
      <c r="AU150" s="242" t="s">
        <v>86</v>
      </c>
      <c r="AY150" s="241" t="s">
        <v>164</v>
      </c>
      <c r="BK150" s="243">
        <f>SUM(BK151:BK157)</f>
        <v>0</v>
      </c>
    </row>
    <row r="151" s="2" customFormat="1" ht="24.15" customHeight="1">
      <c r="A151" s="41"/>
      <c r="B151" s="42"/>
      <c r="C151" s="246" t="s">
        <v>86</v>
      </c>
      <c r="D151" s="246" t="s">
        <v>166</v>
      </c>
      <c r="E151" s="247" t="s">
        <v>167</v>
      </c>
      <c r="F151" s="248" t="s">
        <v>168</v>
      </c>
      <c r="G151" s="249" t="s">
        <v>169</v>
      </c>
      <c r="H151" s="250">
        <v>0.52500000000000002</v>
      </c>
      <c r="I151" s="251"/>
      <c r="J151" s="252">
        <f>ROUND(I151*H151,2)</f>
        <v>0</v>
      </c>
      <c r="K151" s="248" t="s">
        <v>170</v>
      </c>
      <c r="L151" s="44"/>
      <c r="M151" s="253" t="s">
        <v>1</v>
      </c>
      <c r="N151" s="254" t="s">
        <v>43</v>
      </c>
      <c r="O151" s="94"/>
      <c r="P151" s="255">
        <f>O151*H151</f>
        <v>0</v>
      </c>
      <c r="Q151" s="255">
        <v>2.5018699999999998</v>
      </c>
      <c r="R151" s="255">
        <f>Q151*H151</f>
        <v>1.31348175</v>
      </c>
      <c r="S151" s="255">
        <v>0</v>
      </c>
      <c r="T151" s="25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57" t="s">
        <v>171</v>
      </c>
      <c r="AT151" s="257" t="s">
        <v>166</v>
      </c>
      <c r="AU151" s="257" t="s">
        <v>88</v>
      </c>
      <c r="AY151" s="18" t="s">
        <v>164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8" t="s">
        <v>86</v>
      </c>
      <c r="BK151" s="146">
        <f>ROUND(I151*H151,2)</f>
        <v>0</v>
      </c>
      <c r="BL151" s="18" t="s">
        <v>171</v>
      </c>
      <c r="BM151" s="257" t="s">
        <v>172</v>
      </c>
    </row>
    <row r="152" s="13" customFormat="1">
      <c r="A152" s="13"/>
      <c r="B152" s="258"/>
      <c r="C152" s="259"/>
      <c r="D152" s="260" t="s">
        <v>173</v>
      </c>
      <c r="E152" s="261" t="s">
        <v>1</v>
      </c>
      <c r="F152" s="262" t="s">
        <v>174</v>
      </c>
      <c r="G152" s="259"/>
      <c r="H152" s="263">
        <v>0.52500000000000002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173</v>
      </c>
      <c r="AU152" s="269" t="s">
        <v>88</v>
      </c>
      <c r="AV152" s="13" t="s">
        <v>88</v>
      </c>
      <c r="AW152" s="13" t="s">
        <v>32</v>
      </c>
      <c r="AX152" s="13" t="s">
        <v>86</v>
      </c>
      <c r="AY152" s="269" t="s">
        <v>164</v>
      </c>
    </row>
    <row r="153" s="2" customFormat="1" ht="16.5" customHeight="1">
      <c r="A153" s="41"/>
      <c r="B153" s="42"/>
      <c r="C153" s="246" t="s">
        <v>88</v>
      </c>
      <c r="D153" s="246" t="s">
        <v>166</v>
      </c>
      <c r="E153" s="247" t="s">
        <v>175</v>
      </c>
      <c r="F153" s="248" t="s">
        <v>176</v>
      </c>
      <c r="G153" s="249" t="s">
        <v>177</v>
      </c>
      <c r="H153" s="250">
        <v>2.3999999999999999</v>
      </c>
      <c r="I153" s="251"/>
      <c r="J153" s="252">
        <f>ROUND(I153*H153,2)</f>
        <v>0</v>
      </c>
      <c r="K153" s="248" t="s">
        <v>170</v>
      </c>
      <c r="L153" s="44"/>
      <c r="M153" s="253" t="s">
        <v>1</v>
      </c>
      <c r="N153" s="254" t="s">
        <v>43</v>
      </c>
      <c r="O153" s="94"/>
      <c r="P153" s="255">
        <f>O153*H153</f>
        <v>0</v>
      </c>
      <c r="Q153" s="255">
        <v>0.00247</v>
      </c>
      <c r="R153" s="255">
        <f>Q153*H153</f>
        <v>0.0059280000000000001</v>
      </c>
      <c r="S153" s="255">
        <v>0</v>
      </c>
      <c r="T153" s="25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57" t="s">
        <v>171</v>
      </c>
      <c r="AT153" s="257" t="s">
        <v>166</v>
      </c>
      <c r="AU153" s="257" t="s">
        <v>88</v>
      </c>
      <c r="AY153" s="18" t="s">
        <v>164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8" t="s">
        <v>86</v>
      </c>
      <c r="BK153" s="146">
        <f>ROUND(I153*H153,2)</f>
        <v>0</v>
      </c>
      <c r="BL153" s="18" t="s">
        <v>171</v>
      </c>
      <c r="BM153" s="257" t="s">
        <v>178</v>
      </c>
    </row>
    <row r="154" s="13" customFormat="1">
      <c r="A154" s="13"/>
      <c r="B154" s="258"/>
      <c r="C154" s="259"/>
      <c r="D154" s="260" t="s">
        <v>173</v>
      </c>
      <c r="E154" s="261" t="s">
        <v>1</v>
      </c>
      <c r="F154" s="262" t="s">
        <v>179</v>
      </c>
      <c r="G154" s="259"/>
      <c r="H154" s="263">
        <v>2.3999999999999999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173</v>
      </c>
      <c r="AU154" s="269" t="s">
        <v>88</v>
      </c>
      <c r="AV154" s="13" t="s">
        <v>88</v>
      </c>
      <c r="AW154" s="13" t="s">
        <v>32</v>
      </c>
      <c r="AX154" s="13" t="s">
        <v>86</v>
      </c>
      <c r="AY154" s="269" t="s">
        <v>164</v>
      </c>
    </row>
    <row r="155" s="2" customFormat="1" ht="16.5" customHeight="1">
      <c r="A155" s="41"/>
      <c r="B155" s="42"/>
      <c r="C155" s="246" t="s">
        <v>180</v>
      </c>
      <c r="D155" s="246" t="s">
        <v>166</v>
      </c>
      <c r="E155" s="247" t="s">
        <v>181</v>
      </c>
      <c r="F155" s="248" t="s">
        <v>182</v>
      </c>
      <c r="G155" s="249" t="s">
        <v>177</v>
      </c>
      <c r="H155" s="250">
        <v>2.3999999999999999</v>
      </c>
      <c r="I155" s="251"/>
      <c r="J155" s="252">
        <f>ROUND(I155*H155,2)</f>
        <v>0</v>
      </c>
      <c r="K155" s="248" t="s">
        <v>170</v>
      </c>
      <c r="L155" s="44"/>
      <c r="M155" s="253" t="s">
        <v>1</v>
      </c>
      <c r="N155" s="254" t="s">
        <v>43</v>
      </c>
      <c r="O155" s="94"/>
      <c r="P155" s="255">
        <f>O155*H155</f>
        <v>0</v>
      </c>
      <c r="Q155" s="255">
        <v>0</v>
      </c>
      <c r="R155" s="255">
        <f>Q155*H155</f>
        <v>0</v>
      </c>
      <c r="S155" s="255">
        <v>0</v>
      </c>
      <c r="T155" s="25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57" t="s">
        <v>171</v>
      </c>
      <c r="AT155" s="257" t="s">
        <v>166</v>
      </c>
      <c r="AU155" s="257" t="s">
        <v>88</v>
      </c>
      <c r="AY155" s="18" t="s">
        <v>164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8" t="s">
        <v>86</v>
      </c>
      <c r="BK155" s="146">
        <f>ROUND(I155*H155,2)</f>
        <v>0</v>
      </c>
      <c r="BL155" s="18" t="s">
        <v>171</v>
      </c>
      <c r="BM155" s="257" t="s">
        <v>183</v>
      </c>
    </row>
    <row r="156" s="2" customFormat="1" ht="16.5" customHeight="1">
      <c r="A156" s="41"/>
      <c r="B156" s="42"/>
      <c r="C156" s="246" t="s">
        <v>171</v>
      </c>
      <c r="D156" s="246" t="s">
        <v>166</v>
      </c>
      <c r="E156" s="247" t="s">
        <v>184</v>
      </c>
      <c r="F156" s="248" t="s">
        <v>185</v>
      </c>
      <c r="G156" s="249" t="s">
        <v>186</v>
      </c>
      <c r="H156" s="250">
        <v>0.0070000000000000001</v>
      </c>
      <c r="I156" s="251"/>
      <c r="J156" s="252">
        <f>ROUND(I156*H156,2)</f>
        <v>0</v>
      </c>
      <c r="K156" s="248" t="s">
        <v>170</v>
      </c>
      <c r="L156" s="44"/>
      <c r="M156" s="253" t="s">
        <v>1</v>
      </c>
      <c r="N156" s="254" t="s">
        <v>43</v>
      </c>
      <c r="O156" s="94"/>
      <c r="P156" s="255">
        <f>O156*H156</f>
        <v>0</v>
      </c>
      <c r="Q156" s="255">
        <v>1.06277</v>
      </c>
      <c r="R156" s="255">
        <f>Q156*H156</f>
        <v>0.0074393899999999997</v>
      </c>
      <c r="S156" s="255">
        <v>0</v>
      </c>
      <c r="T156" s="25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57" t="s">
        <v>171</v>
      </c>
      <c r="AT156" s="257" t="s">
        <v>166</v>
      </c>
      <c r="AU156" s="257" t="s">
        <v>88</v>
      </c>
      <c r="AY156" s="18" t="s">
        <v>164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8" t="s">
        <v>86</v>
      </c>
      <c r="BK156" s="146">
        <f>ROUND(I156*H156,2)</f>
        <v>0</v>
      </c>
      <c r="BL156" s="18" t="s">
        <v>171</v>
      </c>
      <c r="BM156" s="257" t="s">
        <v>187</v>
      </c>
    </row>
    <row r="157" s="13" customFormat="1">
      <c r="A157" s="13"/>
      <c r="B157" s="258"/>
      <c r="C157" s="259"/>
      <c r="D157" s="260" t="s">
        <v>173</v>
      </c>
      <c r="E157" s="261" t="s">
        <v>1</v>
      </c>
      <c r="F157" s="262" t="s">
        <v>188</v>
      </c>
      <c r="G157" s="259"/>
      <c r="H157" s="263">
        <v>0.0070000000000000001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173</v>
      </c>
      <c r="AU157" s="269" t="s">
        <v>88</v>
      </c>
      <c r="AV157" s="13" t="s">
        <v>88</v>
      </c>
      <c r="AW157" s="13" t="s">
        <v>32</v>
      </c>
      <c r="AX157" s="13" t="s">
        <v>86</v>
      </c>
      <c r="AY157" s="269" t="s">
        <v>164</v>
      </c>
    </row>
    <row r="158" s="12" customFormat="1" ht="22.8" customHeight="1">
      <c r="A158" s="12"/>
      <c r="B158" s="231"/>
      <c r="C158" s="232"/>
      <c r="D158" s="233" t="s">
        <v>77</v>
      </c>
      <c r="E158" s="244" t="s">
        <v>180</v>
      </c>
      <c r="F158" s="244" t="s">
        <v>189</v>
      </c>
      <c r="G158" s="232"/>
      <c r="H158" s="232"/>
      <c r="I158" s="235"/>
      <c r="J158" s="245">
        <f>BK158</f>
        <v>0</v>
      </c>
      <c r="K158" s="232"/>
      <c r="L158" s="236"/>
      <c r="M158" s="237"/>
      <c r="N158" s="238"/>
      <c r="O158" s="238"/>
      <c r="P158" s="239">
        <f>SUM(P159:P170)</f>
        <v>0</v>
      </c>
      <c r="Q158" s="238"/>
      <c r="R158" s="239">
        <f>SUM(R159:R170)</f>
        <v>0.30092999999999998</v>
      </c>
      <c r="S158" s="238"/>
      <c r="T158" s="240">
        <f>SUM(T159:T170)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41" t="s">
        <v>86</v>
      </c>
      <c r="AT158" s="242" t="s">
        <v>77</v>
      </c>
      <c r="AU158" s="242" t="s">
        <v>86</v>
      </c>
      <c r="AY158" s="241" t="s">
        <v>164</v>
      </c>
      <c r="BK158" s="243">
        <f>SUM(BK159:BK170)</f>
        <v>0</v>
      </c>
    </row>
    <row r="159" s="2" customFormat="1" ht="24.15" customHeight="1">
      <c r="A159" s="41"/>
      <c r="B159" s="42"/>
      <c r="C159" s="246" t="s">
        <v>190</v>
      </c>
      <c r="D159" s="246" t="s">
        <v>166</v>
      </c>
      <c r="E159" s="247" t="s">
        <v>191</v>
      </c>
      <c r="F159" s="248" t="s">
        <v>192</v>
      </c>
      <c r="G159" s="249" t="s">
        <v>193</v>
      </c>
      <c r="H159" s="250">
        <v>6</v>
      </c>
      <c r="I159" s="251"/>
      <c r="J159" s="252">
        <f>ROUND(I159*H159,2)</f>
        <v>0</v>
      </c>
      <c r="K159" s="248" t="s">
        <v>170</v>
      </c>
      <c r="L159" s="44"/>
      <c r="M159" s="253" t="s">
        <v>1</v>
      </c>
      <c r="N159" s="254" t="s">
        <v>43</v>
      </c>
      <c r="O159" s="94"/>
      <c r="P159" s="255">
        <f>O159*H159</f>
        <v>0</v>
      </c>
      <c r="Q159" s="255">
        <v>0.0056499999999999996</v>
      </c>
      <c r="R159" s="255">
        <f>Q159*H159</f>
        <v>0.0339</v>
      </c>
      <c r="S159" s="255">
        <v>0</v>
      </c>
      <c r="T159" s="256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57" t="s">
        <v>171</v>
      </c>
      <c r="AT159" s="257" t="s">
        <v>166</v>
      </c>
      <c r="AU159" s="257" t="s">
        <v>88</v>
      </c>
      <c r="AY159" s="18" t="s">
        <v>164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8" t="s">
        <v>86</v>
      </c>
      <c r="BK159" s="146">
        <f>ROUND(I159*H159,2)</f>
        <v>0</v>
      </c>
      <c r="BL159" s="18" t="s">
        <v>171</v>
      </c>
      <c r="BM159" s="257" t="s">
        <v>194</v>
      </c>
    </row>
    <row r="160" s="13" customFormat="1">
      <c r="A160" s="13"/>
      <c r="B160" s="258"/>
      <c r="C160" s="259"/>
      <c r="D160" s="260" t="s">
        <v>173</v>
      </c>
      <c r="E160" s="261" t="s">
        <v>1</v>
      </c>
      <c r="F160" s="262" t="s">
        <v>195</v>
      </c>
      <c r="G160" s="259"/>
      <c r="H160" s="263">
        <v>2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173</v>
      </c>
      <c r="AU160" s="269" t="s">
        <v>88</v>
      </c>
      <c r="AV160" s="13" t="s">
        <v>88</v>
      </c>
      <c r="AW160" s="13" t="s">
        <v>32</v>
      </c>
      <c r="AX160" s="13" t="s">
        <v>78</v>
      </c>
      <c r="AY160" s="269" t="s">
        <v>164</v>
      </c>
    </row>
    <row r="161" s="13" customFormat="1">
      <c r="A161" s="13"/>
      <c r="B161" s="258"/>
      <c r="C161" s="259"/>
      <c r="D161" s="260" t="s">
        <v>173</v>
      </c>
      <c r="E161" s="261" t="s">
        <v>1</v>
      </c>
      <c r="F161" s="262" t="s">
        <v>196</v>
      </c>
      <c r="G161" s="259"/>
      <c r="H161" s="263">
        <v>2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173</v>
      </c>
      <c r="AU161" s="269" t="s">
        <v>88</v>
      </c>
      <c r="AV161" s="13" t="s">
        <v>88</v>
      </c>
      <c r="AW161" s="13" t="s">
        <v>32</v>
      </c>
      <c r="AX161" s="13" t="s">
        <v>78</v>
      </c>
      <c r="AY161" s="269" t="s">
        <v>164</v>
      </c>
    </row>
    <row r="162" s="13" customFormat="1">
      <c r="A162" s="13"/>
      <c r="B162" s="258"/>
      <c r="C162" s="259"/>
      <c r="D162" s="260" t="s">
        <v>173</v>
      </c>
      <c r="E162" s="261" t="s">
        <v>1</v>
      </c>
      <c r="F162" s="262" t="s">
        <v>197</v>
      </c>
      <c r="G162" s="259"/>
      <c r="H162" s="263">
        <v>1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173</v>
      </c>
      <c r="AU162" s="269" t="s">
        <v>88</v>
      </c>
      <c r="AV162" s="13" t="s">
        <v>88</v>
      </c>
      <c r="AW162" s="13" t="s">
        <v>32</v>
      </c>
      <c r="AX162" s="13" t="s">
        <v>78</v>
      </c>
      <c r="AY162" s="269" t="s">
        <v>164</v>
      </c>
    </row>
    <row r="163" s="13" customFormat="1">
      <c r="A163" s="13"/>
      <c r="B163" s="258"/>
      <c r="C163" s="259"/>
      <c r="D163" s="260" t="s">
        <v>173</v>
      </c>
      <c r="E163" s="261" t="s">
        <v>1</v>
      </c>
      <c r="F163" s="262" t="s">
        <v>198</v>
      </c>
      <c r="G163" s="259"/>
      <c r="H163" s="263">
        <v>1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173</v>
      </c>
      <c r="AU163" s="269" t="s">
        <v>88</v>
      </c>
      <c r="AV163" s="13" t="s">
        <v>88</v>
      </c>
      <c r="AW163" s="13" t="s">
        <v>32</v>
      </c>
      <c r="AX163" s="13" t="s">
        <v>78</v>
      </c>
      <c r="AY163" s="269" t="s">
        <v>164</v>
      </c>
    </row>
    <row r="164" s="14" customFormat="1">
      <c r="A164" s="14"/>
      <c r="B164" s="270"/>
      <c r="C164" s="271"/>
      <c r="D164" s="260" t="s">
        <v>173</v>
      </c>
      <c r="E164" s="272" t="s">
        <v>1</v>
      </c>
      <c r="F164" s="273" t="s">
        <v>199</v>
      </c>
      <c r="G164" s="271"/>
      <c r="H164" s="274">
        <v>6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0" t="s">
        <v>173</v>
      </c>
      <c r="AU164" s="280" t="s">
        <v>88</v>
      </c>
      <c r="AV164" s="14" t="s">
        <v>171</v>
      </c>
      <c r="AW164" s="14" t="s">
        <v>32</v>
      </c>
      <c r="AX164" s="14" t="s">
        <v>86</v>
      </c>
      <c r="AY164" s="280" t="s">
        <v>164</v>
      </c>
    </row>
    <row r="165" s="2" customFormat="1" ht="33" customHeight="1">
      <c r="A165" s="41"/>
      <c r="B165" s="42"/>
      <c r="C165" s="246" t="s">
        <v>200</v>
      </c>
      <c r="D165" s="246" t="s">
        <v>166</v>
      </c>
      <c r="E165" s="247" t="s">
        <v>201</v>
      </c>
      <c r="F165" s="248" t="s">
        <v>202</v>
      </c>
      <c r="G165" s="249" t="s">
        <v>193</v>
      </c>
      <c r="H165" s="250">
        <v>1</v>
      </c>
      <c r="I165" s="251"/>
      <c r="J165" s="252">
        <f>ROUND(I165*H165,2)</f>
        <v>0</v>
      </c>
      <c r="K165" s="248" t="s">
        <v>170</v>
      </c>
      <c r="L165" s="44"/>
      <c r="M165" s="253" t="s">
        <v>1</v>
      </c>
      <c r="N165" s="254" t="s">
        <v>43</v>
      </c>
      <c r="O165" s="94"/>
      <c r="P165" s="255">
        <f>O165*H165</f>
        <v>0</v>
      </c>
      <c r="Q165" s="255">
        <v>0.023910000000000001</v>
      </c>
      <c r="R165" s="255">
        <f>Q165*H165</f>
        <v>0.023910000000000001</v>
      </c>
      <c r="S165" s="255">
        <v>0</v>
      </c>
      <c r="T165" s="25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57" t="s">
        <v>171</v>
      </c>
      <c r="AT165" s="257" t="s">
        <v>166</v>
      </c>
      <c r="AU165" s="257" t="s">
        <v>88</v>
      </c>
      <c r="AY165" s="18" t="s">
        <v>164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8" t="s">
        <v>86</v>
      </c>
      <c r="BK165" s="146">
        <f>ROUND(I165*H165,2)</f>
        <v>0</v>
      </c>
      <c r="BL165" s="18" t="s">
        <v>171</v>
      </c>
      <c r="BM165" s="257" t="s">
        <v>203</v>
      </c>
    </row>
    <row r="166" s="13" customFormat="1">
      <c r="A166" s="13"/>
      <c r="B166" s="258"/>
      <c r="C166" s="259"/>
      <c r="D166" s="260" t="s">
        <v>173</v>
      </c>
      <c r="E166" s="261" t="s">
        <v>1</v>
      </c>
      <c r="F166" s="262" t="s">
        <v>204</v>
      </c>
      <c r="G166" s="259"/>
      <c r="H166" s="263">
        <v>1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173</v>
      </c>
      <c r="AU166" s="269" t="s">
        <v>88</v>
      </c>
      <c r="AV166" s="13" t="s">
        <v>88</v>
      </c>
      <c r="AW166" s="13" t="s">
        <v>32</v>
      </c>
      <c r="AX166" s="13" t="s">
        <v>86</v>
      </c>
      <c r="AY166" s="269" t="s">
        <v>164</v>
      </c>
    </row>
    <row r="167" s="2" customFormat="1" ht="33" customHeight="1">
      <c r="A167" s="41"/>
      <c r="B167" s="42"/>
      <c r="C167" s="246" t="s">
        <v>205</v>
      </c>
      <c r="D167" s="246" t="s">
        <v>166</v>
      </c>
      <c r="E167" s="247" t="s">
        <v>206</v>
      </c>
      <c r="F167" s="248" t="s">
        <v>207</v>
      </c>
      <c r="G167" s="249" t="s">
        <v>208</v>
      </c>
      <c r="H167" s="250">
        <v>2</v>
      </c>
      <c r="I167" s="251"/>
      <c r="J167" s="252">
        <f>ROUND(I167*H167,2)</f>
        <v>0</v>
      </c>
      <c r="K167" s="248" t="s">
        <v>1</v>
      </c>
      <c r="L167" s="44"/>
      <c r="M167" s="253" t="s">
        <v>1</v>
      </c>
      <c r="N167" s="254" t="s">
        <v>43</v>
      </c>
      <c r="O167" s="94"/>
      <c r="P167" s="255">
        <f>O167*H167</f>
        <v>0</v>
      </c>
      <c r="Q167" s="255">
        <v>0.12156</v>
      </c>
      <c r="R167" s="255">
        <f>Q167*H167</f>
        <v>0.24312</v>
      </c>
      <c r="S167" s="255">
        <v>0</v>
      </c>
      <c r="T167" s="25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57" t="s">
        <v>171</v>
      </c>
      <c r="AT167" s="257" t="s">
        <v>166</v>
      </c>
      <c r="AU167" s="257" t="s">
        <v>88</v>
      </c>
      <c r="AY167" s="18" t="s">
        <v>164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8" t="s">
        <v>86</v>
      </c>
      <c r="BK167" s="146">
        <f>ROUND(I167*H167,2)</f>
        <v>0</v>
      </c>
      <c r="BL167" s="18" t="s">
        <v>171</v>
      </c>
      <c r="BM167" s="257" t="s">
        <v>209</v>
      </c>
    </row>
    <row r="168" s="13" customFormat="1">
      <c r="A168" s="13"/>
      <c r="B168" s="258"/>
      <c r="C168" s="259"/>
      <c r="D168" s="260" t="s">
        <v>173</v>
      </c>
      <c r="E168" s="261" t="s">
        <v>1</v>
      </c>
      <c r="F168" s="262" t="s">
        <v>210</v>
      </c>
      <c r="G168" s="259"/>
      <c r="H168" s="263">
        <v>1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173</v>
      </c>
      <c r="AU168" s="269" t="s">
        <v>88</v>
      </c>
      <c r="AV168" s="13" t="s">
        <v>88</v>
      </c>
      <c r="AW168" s="13" t="s">
        <v>32</v>
      </c>
      <c r="AX168" s="13" t="s">
        <v>78</v>
      </c>
      <c r="AY168" s="269" t="s">
        <v>164</v>
      </c>
    </row>
    <row r="169" s="13" customFormat="1">
      <c r="A169" s="13"/>
      <c r="B169" s="258"/>
      <c r="C169" s="259"/>
      <c r="D169" s="260" t="s">
        <v>173</v>
      </c>
      <c r="E169" s="261" t="s">
        <v>1</v>
      </c>
      <c r="F169" s="262" t="s">
        <v>211</v>
      </c>
      <c r="G169" s="259"/>
      <c r="H169" s="263">
        <v>1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173</v>
      </c>
      <c r="AU169" s="269" t="s">
        <v>88</v>
      </c>
      <c r="AV169" s="13" t="s">
        <v>88</v>
      </c>
      <c r="AW169" s="13" t="s">
        <v>32</v>
      </c>
      <c r="AX169" s="13" t="s">
        <v>78</v>
      </c>
      <c r="AY169" s="269" t="s">
        <v>164</v>
      </c>
    </row>
    <row r="170" s="14" customFormat="1">
      <c r="A170" s="14"/>
      <c r="B170" s="270"/>
      <c r="C170" s="271"/>
      <c r="D170" s="260" t="s">
        <v>173</v>
      </c>
      <c r="E170" s="272" t="s">
        <v>1</v>
      </c>
      <c r="F170" s="273" t="s">
        <v>199</v>
      </c>
      <c r="G170" s="271"/>
      <c r="H170" s="274">
        <v>2</v>
      </c>
      <c r="I170" s="275"/>
      <c r="J170" s="271"/>
      <c r="K170" s="271"/>
      <c r="L170" s="276"/>
      <c r="M170" s="277"/>
      <c r="N170" s="278"/>
      <c r="O170" s="278"/>
      <c r="P170" s="278"/>
      <c r="Q170" s="278"/>
      <c r="R170" s="278"/>
      <c r="S170" s="278"/>
      <c r="T170" s="27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0" t="s">
        <v>173</v>
      </c>
      <c r="AU170" s="280" t="s">
        <v>88</v>
      </c>
      <c r="AV170" s="14" t="s">
        <v>171</v>
      </c>
      <c r="AW170" s="14" t="s">
        <v>32</v>
      </c>
      <c r="AX170" s="14" t="s">
        <v>86</v>
      </c>
      <c r="AY170" s="280" t="s">
        <v>164</v>
      </c>
    </row>
    <row r="171" s="12" customFormat="1" ht="22.8" customHeight="1">
      <c r="A171" s="12"/>
      <c r="B171" s="231"/>
      <c r="C171" s="232"/>
      <c r="D171" s="233" t="s">
        <v>77</v>
      </c>
      <c r="E171" s="244" t="s">
        <v>200</v>
      </c>
      <c r="F171" s="244" t="s">
        <v>212</v>
      </c>
      <c r="G171" s="232"/>
      <c r="H171" s="232"/>
      <c r="I171" s="235"/>
      <c r="J171" s="245">
        <f>BK171</f>
        <v>0</v>
      </c>
      <c r="K171" s="232"/>
      <c r="L171" s="236"/>
      <c r="M171" s="237"/>
      <c r="N171" s="238"/>
      <c r="O171" s="238"/>
      <c r="P171" s="239">
        <f>SUM(P172:P196)</f>
        <v>0</v>
      </c>
      <c r="Q171" s="238"/>
      <c r="R171" s="239">
        <f>SUM(R172:R196)</f>
        <v>0.65360990000000008</v>
      </c>
      <c r="S171" s="238"/>
      <c r="T171" s="240">
        <f>SUM(T172:T196)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41" t="s">
        <v>86</v>
      </c>
      <c r="AT171" s="242" t="s">
        <v>77</v>
      </c>
      <c r="AU171" s="242" t="s">
        <v>86</v>
      </c>
      <c r="AY171" s="241" t="s">
        <v>164</v>
      </c>
      <c r="BK171" s="243">
        <f>SUM(BK172:BK196)</f>
        <v>0</v>
      </c>
    </row>
    <row r="172" s="2" customFormat="1" ht="24.15" customHeight="1">
      <c r="A172" s="41"/>
      <c r="B172" s="42"/>
      <c r="C172" s="246" t="s">
        <v>213</v>
      </c>
      <c r="D172" s="246" t="s">
        <v>166</v>
      </c>
      <c r="E172" s="247" t="s">
        <v>214</v>
      </c>
      <c r="F172" s="248" t="s">
        <v>215</v>
      </c>
      <c r="G172" s="249" t="s">
        <v>177</v>
      </c>
      <c r="H172" s="250">
        <v>37.064999999999998</v>
      </c>
      <c r="I172" s="251"/>
      <c r="J172" s="252">
        <f>ROUND(I172*H172,2)</f>
        <v>0</v>
      </c>
      <c r="K172" s="248" t="s">
        <v>170</v>
      </c>
      <c r="L172" s="44"/>
      <c r="M172" s="253" t="s">
        <v>1</v>
      </c>
      <c r="N172" s="254" t="s">
        <v>43</v>
      </c>
      <c r="O172" s="94"/>
      <c r="P172" s="255">
        <f>O172*H172</f>
        <v>0</v>
      </c>
      <c r="Q172" s="255">
        <v>0.0057000000000000002</v>
      </c>
      <c r="R172" s="255">
        <f>Q172*H172</f>
        <v>0.2112705</v>
      </c>
      <c r="S172" s="255">
        <v>0</v>
      </c>
      <c r="T172" s="25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57" t="s">
        <v>171</v>
      </c>
      <c r="AT172" s="257" t="s">
        <v>166</v>
      </c>
      <c r="AU172" s="257" t="s">
        <v>88</v>
      </c>
      <c r="AY172" s="18" t="s">
        <v>164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8" t="s">
        <v>86</v>
      </c>
      <c r="BK172" s="146">
        <f>ROUND(I172*H172,2)</f>
        <v>0</v>
      </c>
      <c r="BL172" s="18" t="s">
        <v>171</v>
      </c>
      <c r="BM172" s="257" t="s">
        <v>216</v>
      </c>
    </row>
    <row r="173" s="13" customFormat="1">
      <c r="A173" s="13"/>
      <c r="B173" s="258"/>
      <c r="C173" s="259"/>
      <c r="D173" s="260" t="s">
        <v>173</v>
      </c>
      <c r="E173" s="261" t="s">
        <v>1</v>
      </c>
      <c r="F173" s="262" t="s">
        <v>217</v>
      </c>
      <c r="G173" s="259"/>
      <c r="H173" s="263">
        <v>37.064999999999998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173</v>
      </c>
      <c r="AU173" s="269" t="s">
        <v>88</v>
      </c>
      <c r="AV173" s="13" t="s">
        <v>88</v>
      </c>
      <c r="AW173" s="13" t="s">
        <v>32</v>
      </c>
      <c r="AX173" s="13" t="s">
        <v>86</v>
      </c>
      <c r="AY173" s="269" t="s">
        <v>164</v>
      </c>
    </row>
    <row r="174" s="2" customFormat="1" ht="24.15" customHeight="1">
      <c r="A174" s="41"/>
      <c r="B174" s="42"/>
      <c r="C174" s="246" t="s">
        <v>218</v>
      </c>
      <c r="D174" s="246" t="s">
        <v>166</v>
      </c>
      <c r="E174" s="247" t="s">
        <v>219</v>
      </c>
      <c r="F174" s="248" t="s">
        <v>220</v>
      </c>
      <c r="G174" s="249" t="s">
        <v>193</v>
      </c>
      <c r="H174" s="250">
        <v>20</v>
      </c>
      <c r="I174" s="251"/>
      <c r="J174" s="252">
        <f>ROUND(I174*H174,2)</f>
        <v>0</v>
      </c>
      <c r="K174" s="248" t="s">
        <v>170</v>
      </c>
      <c r="L174" s="44"/>
      <c r="M174" s="253" t="s">
        <v>1</v>
      </c>
      <c r="N174" s="254" t="s">
        <v>43</v>
      </c>
      <c r="O174" s="94"/>
      <c r="P174" s="255">
        <f>O174*H174</f>
        <v>0</v>
      </c>
      <c r="Q174" s="255">
        <v>0.0037599999999999999</v>
      </c>
      <c r="R174" s="255">
        <f>Q174*H174</f>
        <v>0.075200000000000003</v>
      </c>
      <c r="S174" s="255">
        <v>0</v>
      </c>
      <c r="T174" s="25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57" t="s">
        <v>171</v>
      </c>
      <c r="AT174" s="257" t="s">
        <v>166</v>
      </c>
      <c r="AU174" s="257" t="s">
        <v>88</v>
      </c>
      <c r="AY174" s="18" t="s">
        <v>164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8" t="s">
        <v>86</v>
      </c>
      <c r="BK174" s="146">
        <f>ROUND(I174*H174,2)</f>
        <v>0</v>
      </c>
      <c r="BL174" s="18" t="s">
        <v>171</v>
      </c>
      <c r="BM174" s="257" t="s">
        <v>221</v>
      </c>
    </row>
    <row r="175" s="13" customFormat="1">
      <c r="A175" s="13"/>
      <c r="B175" s="258"/>
      <c r="C175" s="259"/>
      <c r="D175" s="260" t="s">
        <v>173</v>
      </c>
      <c r="E175" s="261" t="s">
        <v>1</v>
      </c>
      <c r="F175" s="262" t="s">
        <v>222</v>
      </c>
      <c r="G175" s="259"/>
      <c r="H175" s="263">
        <v>4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173</v>
      </c>
      <c r="AU175" s="269" t="s">
        <v>88</v>
      </c>
      <c r="AV175" s="13" t="s">
        <v>88</v>
      </c>
      <c r="AW175" s="13" t="s">
        <v>32</v>
      </c>
      <c r="AX175" s="13" t="s">
        <v>78</v>
      </c>
      <c r="AY175" s="269" t="s">
        <v>164</v>
      </c>
    </row>
    <row r="176" s="13" customFormat="1">
      <c r="A176" s="13"/>
      <c r="B176" s="258"/>
      <c r="C176" s="259"/>
      <c r="D176" s="260" t="s">
        <v>173</v>
      </c>
      <c r="E176" s="261" t="s">
        <v>1</v>
      </c>
      <c r="F176" s="262" t="s">
        <v>223</v>
      </c>
      <c r="G176" s="259"/>
      <c r="H176" s="263">
        <v>2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173</v>
      </c>
      <c r="AU176" s="269" t="s">
        <v>88</v>
      </c>
      <c r="AV176" s="13" t="s">
        <v>88</v>
      </c>
      <c r="AW176" s="13" t="s">
        <v>32</v>
      </c>
      <c r="AX176" s="13" t="s">
        <v>78</v>
      </c>
      <c r="AY176" s="269" t="s">
        <v>164</v>
      </c>
    </row>
    <row r="177" s="13" customFormat="1">
      <c r="A177" s="13"/>
      <c r="B177" s="258"/>
      <c r="C177" s="259"/>
      <c r="D177" s="260" t="s">
        <v>173</v>
      </c>
      <c r="E177" s="261" t="s">
        <v>1</v>
      </c>
      <c r="F177" s="262" t="s">
        <v>224</v>
      </c>
      <c r="G177" s="259"/>
      <c r="H177" s="263">
        <v>2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173</v>
      </c>
      <c r="AU177" s="269" t="s">
        <v>88</v>
      </c>
      <c r="AV177" s="13" t="s">
        <v>88</v>
      </c>
      <c r="AW177" s="13" t="s">
        <v>32</v>
      </c>
      <c r="AX177" s="13" t="s">
        <v>78</v>
      </c>
      <c r="AY177" s="269" t="s">
        <v>164</v>
      </c>
    </row>
    <row r="178" s="13" customFormat="1">
      <c r="A178" s="13"/>
      <c r="B178" s="258"/>
      <c r="C178" s="259"/>
      <c r="D178" s="260" t="s">
        <v>173</v>
      </c>
      <c r="E178" s="261" t="s">
        <v>1</v>
      </c>
      <c r="F178" s="262" t="s">
        <v>225</v>
      </c>
      <c r="G178" s="259"/>
      <c r="H178" s="263">
        <v>2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173</v>
      </c>
      <c r="AU178" s="269" t="s">
        <v>88</v>
      </c>
      <c r="AV178" s="13" t="s">
        <v>88</v>
      </c>
      <c r="AW178" s="13" t="s">
        <v>32</v>
      </c>
      <c r="AX178" s="13" t="s">
        <v>78</v>
      </c>
      <c r="AY178" s="269" t="s">
        <v>164</v>
      </c>
    </row>
    <row r="179" s="13" customFormat="1">
      <c r="A179" s="13"/>
      <c r="B179" s="258"/>
      <c r="C179" s="259"/>
      <c r="D179" s="260" t="s">
        <v>173</v>
      </c>
      <c r="E179" s="261" t="s">
        <v>1</v>
      </c>
      <c r="F179" s="262" t="s">
        <v>226</v>
      </c>
      <c r="G179" s="259"/>
      <c r="H179" s="263">
        <v>4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173</v>
      </c>
      <c r="AU179" s="269" t="s">
        <v>88</v>
      </c>
      <c r="AV179" s="13" t="s">
        <v>88</v>
      </c>
      <c r="AW179" s="13" t="s">
        <v>32</v>
      </c>
      <c r="AX179" s="13" t="s">
        <v>78</v>
      </c>
      <c r="AY179" s="269" t="s">
        <v>164</v>
      </c>
    </row>
    <row r="180" s="13" customFormat="1">
      <c r="A180" s="13"/>
      <c r="B180" s="258"/>
      <c r="C180" s="259"/>
      <c r="D180" s="260" t="s">
        <v>173</v>
      </c>
      <c r="E180" s="261" t="s">
        <v>1</v>
      </c>
      <c r="F180" s="262" t="s">
        <v>227</v>
      </c>
      <c r="G180" s="259"/>
      <c r="H180" s="263">
        <v>4</v>
      </c>
      <c r="I180" s="264"/>
      <c r="J180" s="259"/>
      <c r="K180" s="259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173</v>
      </c>
      <c r="AU180" s="269" t="s">
        <v>88</v>
      </c>
      <c r="AV180" s="13" t="s">
        <v>88</v>
      </c>
      <c r="AW180" s="13" t="s">
        <v>32</v>
      </c>
      <c r="AX180" s="13" t="s">
        <v>78</v>
      </c>
      <c r="AY180" s="269" t="s">
        <v>164</v>
      </c>
    </row>
    <row r="181" s="13" customFormat="1">
      <c r="A181" s="13"/>
      <c r="B181" s="258"/>
      <c r="C181" s="259"/>
      <c r="D181" s="260" t="s">
        <v>173</v>
      </c>
      <c r="E181" s="261" t="s">
        <v>1</v>
      </c>
      <c r="F181" s="262" t="s">
        <v>228</v>
      </c>
      <c r="G181" s="259"/>
      <c r="H181" s="263">
        <v>2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173</v>
      </c>
      <c r="AU181" s="269" t="s">
        <v>88</v>
      </c>
      <c r="AV181" s="13" t="s">
        <v>88</v>
      </c>
      <c r="AW181" s="13" t="s">
        <v>32</v>
      </c>
      <c r="AX181" s="13" t="s">
        <v>78</v>
      </c>
      <c r="AY181" s="269" t="s">
        <v>164</v>
      </c>
    </row>
    <row r="182" s="14" customFormat="1">
      <c r="A182" s="14"/>
      <c r="B182" s="270"/>
      <c r="C182" s="271"/>
      <c r="D182" s="260" t="s">
        <v>173</v>
      </c>
      <c r="E182" s="272" t="s">
        <v>1</v>
      </c>
      <c r="F182" s="273" t="s">
        <v>199</v>
      </c>
      <c r="G182" s="271"/>
      <c r="H182" s="274">
        <v>20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173</v>
      </c>
      <c r="AU182" s="280" t="s">
        <v>88</v>
      </c>
      <c r="AV182" s="14" t="s">
        <v>171</v>
      </c>
      <c r="AW182" s="14" t="s">
        <v>32</v>
      </c>
      <c r="AX182" s="14" t="s">
        <v>86</v>
      </c>
      <c r="AY182" s="280" t="s">
        <v>164</v>
      </c>
    </row>
    <row r="183" s="2" customFormat="1" ht="24.15" customHeight="1">
      <c r="A183" s="41"/>
      <c r="B183" s="42"/>
      <c r="C183" s="246" t="s">
        <v>229</v>
      </c>
      <c r="D183" s="246" t="s">
        <v>166</v>
      </c>
      <c r="E183" s="247" t="s">
        <v>230</v>
      </c>
      <c r="F183" s="248" t="s">
        <v>231</v>
      </c>
      <c r="G183" s="249" t="s">
        <v>193</v>
      </c>
      <c r="H183" s="250">
        <v>1</v>
      </c>
      <c r="I183" s="251"/>
      <c r="J183" s="252">
        <f>ROUND(I183*H183,2)</f>
        <v>0</v>
      </c>
      <c r="K183" s="248" t="s">
        <v>170</v>
      </c>
      <c r="L183" s="44"/>
      <c r="M183" s="253" t="s">
        <v>1</v>
      </c>
      <c r="N183" s="254" t="s">
        <v>43</v>
      </c>
      <c r="O183" s="94"/>
      <c r="P183" s="255">
        <f>O183*H183</f>
        <v>0</v>
      </c>
      <c r="Q183" s="255">
        <v>0.010200000000000001</v>
      </c>
      <c r="R183" s="255">
        <f>Q183*H183</f>
        <v>0.010200000000000001</v>
      </c>
      <c r="S183" s="255">
        <v>0</v>
      </c>
      <c r="T183" s="25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57" t="s">
        <v>171</v>
      </c>
      <c r="AT183" s="257" t="s">
        <v>166</v>
      </c>
      <c r="AU183" s="257" t="s">
        <v>88</v>
      </c>
      <c r="AY183" s="18" t="s">
        <v>164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8" t="s">
        <v>86</v>
      </c>
      <c r="BK183" s="146">
        <f>ROUND(I183*H183,2)</f>
        <v>0</v>
      </c>
      <c r="BL183" s="18" t="s">
        <v>171</v>
      </c>
      <c r="BM183" s="257" t="s">
        <v>232</v>
      </c>
    </row>
    <row r="184" s="13" customFormat="1">
      <c r="A184" s="13"/>
      <c r="B184" s="258"/>
      <c r="C184" s="259"/>
      <c r="D184" s="260" t="s">
        <v>173</v>
      </c>
      <c r="E184" s="261" t="s">
        <v>1</v>
      </c>
      <c r="F184" s="262" t="s">
        <v>233</v>
      </c>
      <c r="G184" s="259"/>
      <c r="H184" s="263">
        <v>1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173</v>
      </c>
      <c r="AU184" s="269" t="s">
        <v>88</v>
      </c>
      <c r="AV184" s="13" t="s">
        <v>88</v>
      </c>
      <c r="AW184" s="13" t="s">
        <v>32</v>
      </c>
      <c r="AX184" s="13" t="s">
        <v>86</v>
      </c>
      <c r="AY184" s="269" t="s">
        <v>164</v>
      </c>
    </row>
    <row r="185" s="2" customFormat="1" ht="24.15" customHeight="1">
      <c r="A185" s="41"/>
      <c r="B185" s="42"/>
      <c r="C185" s="246" t="s">
        <v>234</v>
      </c>
      <c r="D185" s="246" t="s">
        <v>166</v>
      </c>
      <c r="E185" s="247" t="s">
        <v>235</v>
      </c>
      <c r="F185" s="248" t="s">
        <v>236</v>
      </c>
      <c r="G185" s="249" t="s">
        <v>177</v>
      </c>
      <c r="H185" s="250">
        <v>0.69999999999999996</v>
      </c>
      <c r="I185" s="251"/>
      <c r="J185" s="252">
        <f>ROUND(I185*H185,2)</f>
        <v>0</v>
      </c>
      <c r="K185" s="248" t="s">
        <v>1</v>
      </c>
      <c r="L185" s="44"/>
      <c r="M185" s="253" t="s">
        <v>1</v>
      </c>
      <c r="N185" s="254" t="s">
        <v>43</v>
      </c>
      <c r="O185" s="94"/>
      <c r="P185" s="255">
        <f>O185*H185</f>
        <v>0</v>
      </c>
      <c r="Q185" s="255">
        <v>0.030300000000000001</v>
      </c>
      <c r="R185" s="255">
        <f>Q185*H185</f>
        <v>0.02121</v>
      </c>
      <c r="S185" s="255">
        <v>0</v>
      </c>
      <c r="T185" s="256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57" t="s">
        <v>171</v>
      </c>
      <c r="AT185" s="257" t="s">
        <v>166</v>
      </c>
      <c r="AU185" s="257" t="s">
        <v>88</v>
      </c>
      <c r="AY185" s="18" t="s">
        <v>164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8" t="s">
        <v>86</v>
      </c>
      <c r="BK185" s="146">
        <f>ROUND(I185*H185,2)</f>
        <v>0</v>
      </c>
      <c r="BL185" s="18" t="s">
        <v>171</v>
      </c>
      <c r="BM185" s="257" t="s">
        <v>237</v>
      </c>
    </row>
    <row r="186" s="15" customFormat="1">
      <c r="A186" s="15"/>
      <c r="B186" s="281"/>
      <c r="C186" s="282"/>
      <c r="D186" s="260" t="s">
        <v>173</v>
      </c>
      <c r="E186" s="283" t="s">
        <v>1</v>
      </c>
      <c r="F186" s="284" t="s">
        <v>238</v>
      </c>
      <c r="G186" s="282"/>
      <c r="H186" s="283" t="s">
        <v>1</v>
      </c>
      <c r="I186" s="285"/>
      <c r="J186" s="282"/>
      <c r="K186" s="282"/>
      <c r="L186" s="286"/>
      <c r="M186" s="287"/>
      <c r="N186" s="288"/>
      <c r="O186" s="288"/>
      <c r="P186" s="288"/>
      <c r="Q186" s="288"/>
      <c r="R186" s="288"/>
      <c r="S186" s="288"/>
      <c r="T186" s="28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90" t="s">
        <v>173</v>
      </c>
      <c r="AU186" s="290" t="s">
        <v>88</v>
      </c>
      <c r="AV186" s="15" t="s">
        <v>86</v>
      </c>
      <c r="AW186" s="15" t="s">
        <v>32</v>
      </c>
      <c r="AX186" s="15" t="s">
        <v>78</v>
      </c>
      <c r="AY186" s="290" t="s">
        <v>164</v>
      </c>
    </row>
    <row r="187" s="13" customFormat="1">
      <c r="A187" s="13"/>
      <c r="B187" s="258"/>
      <c r="C187" s="259"/>
      <c r="D187" s="260" t="s">
        <v>173</v>
      </c>
      <c r="E187" s="261" t="s">
        <v>1</v>
      </c>
      <c r="F187" s="262" t="s">
        <v>239</v>
      </c>
      <c r="G187" s="259"/>
      <c r="H187" s="263">
        <v>0.10000000000000001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173</v>
      </c>
      <c r="AU187" s="269" t="s">
        <v>88</v>
      </c>
      <c r="AV187" s="13" t="s">
        <v>88</v>
      </c>
      <c r="AW187" s="13" t="s">
        <v>32</v>
      </c>
      <c r="AX187" s="13" t="s">
        <v>78</v>
      </c>
      <c r="AY187" s="269" t="s">
        <v>164</v>
      </c>
    </row>
    <row r="188" s="13" customFormat="1">
      <c r="A188" s="13"/>
      <c r="B188" s="258"/>
      <c r="C188" s="259"/>
      <c r="D188" s="260" t="s">
        <v>173</v>
      </c>
      <c r="E188" s="261" t="s">
        <v>1</v>
      </c>
      <c r="F188" s="262" t="s">
        <v>240</v>
      </c>
      <c r="G188" s="259"/>
      <c r="H188" s="263">
        <v>0.40000000000000002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173</v>
      </c>
      <c r="AU188" s="269" t="s">
        <v>88</v>
      </c>
      <c r="AV188" s="13" t="s">
        <v>88</v>
      </c>
      <c r="AW188" s="13" t="s">
        <v>32</v>
      </c>
      <c r="AX188" s="13" t="s">
        <v>78</v>
      </c>
      <c r="AY188" s="269" t="s">
        <v>164</v>
      </c>
    </row>
    <row r="189" s="13" customFormat="1">
      <c r="A189" s="13"/>
      <c r="B189" s="258"/>
      <c r="C189" s="259"/>
      <c r="D189" s="260" t="s">
        <v>173</v>
      </c>
      <c r="E189" s="261" t="s">
        <v>1</v>
      </c>
      <c r="F189" s="262" t="s">
        <v>241</v>
      </c>
      <c r="G189" s="259"/>
      <c r="H189" s="263">
        <v>0.20000000000000001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173</v>
      </c>
      <c r="AU189" s="269" t="s">
        <v>88</v>
      </c>
      <c r="AV189" s="13" t="s">
        <v>88</v>
      </c>
      <c r="AW189" s="13" t="s">
        <v>32</v>
      </c>
      <c r="AX189" s="13" t="s">
        <v>78</v>
      </c>
      <c r="AY189" s="269" t="s">
        <v>164</v>
      </c>
    </row>
    <row r="190" s="14" customFormat="1">
      <c r="A190" s="14"/>
      <c r="B190" s="270"/>
      <c r="C190" s="271"/>
      <c r="D190" s="260" t="s">
        <v>173</v>
      </c>
      <c r="E190" s="272" t="s">
        <v>1</v>
      </c>
      <c r="F190" s="273" t="s">
        <v>199</v>
      </c>
      <c r="G190" s="271"/>
      <c r="H190" s="274">
        <v>0.69999999999999996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0" t="s">
        <v>173</v>
      </c>
      <c r="AU190" s="280" t="s">
        <v>88</v>
      </c>
      <c r="AV190" s="14" t="s">
        <v>171</v>
      </c>
      <c r="AW190" s="14" t="s">
        <v>32</v>
      </c>
      <c r="AX190" s="14" t="s">
        <v>86</v>
      </c>
      <c r="AY190" s="280" t="s">
        <v>164</v>
      </c>
    </row>
    <row r="191" s="2" customFormat="1" ht="24.15" customHeight="1">
      <c r="A191" s="41"/>
      <c r="B191" s="42"/>
      <c r="C191" s="246" t="s">
        <v>242</v>
      </c>
      <c r="D191" s="246" t="s">
        <v>166</v>
      </c>
      <c r="E191" s="247" t="s">
        <v>243</v>
      </c>
      <c r="F191" s="248" t="s">
        <v>244</v>
      </c>
      <c r="G191" s="249" t="s">
        <v>177</v>
      </c>
      <c r="H191" s="250">
        <v>58.241999999999997</v>
      </c>
      <c r="I191" s="251"/>
      <c r="J191" s="252">
        <f>ROUND(I191*H191,2)</f>
        <v>0</v>
      </c>
      <c r="K191" s="248" t="s">
        <v>170</v>
      </c>
      <c r="L191" s="44"/>
      <c r="M191" s="253" t="s">
        <v>1</v>
      </c>
      <c r="N191" s="254" t="s">
        <v>43</v>
      </c>
      <c r="O191" s="94"/>
      <c r="P191" s="255">
        <f>O191*H191</f>
        <v>0</v>
      </c>
      <c r="Q191" s="255">
        <v>0.0057000000000000002</v>
      </c>
      <c r="R191" s="255">
        <f>Q191*H191</f>
        <v>0.33197939999999998</v>
      </c>
      <c r="S191" s="255">
        <v>0</v>
      </c>
      <c r="T191" s="256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57" t="s">
        <v>171</v>
      </c>
      <c r="AT191" s="257" t="s">
        <v>166</v>
      </c>
      <c r="AU191" s="257" t="s">
        <v>88</v>
      </c>
      <c r="AY191" s="18" t="s">
        <v>164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8" t="s">
        <v>86</v>
      </c>
      <c r="BK191" s="146">
        <f>ROUND(I191*H191,2)</f>
        <v>0</v>
      </c>
      <c r="BL191" s="18" t="s">
        <v>171</v>
      </c>
      <c r="BM191" s="257" t="s">
        <v>245</v>
      </c>
    </row>
    <row r="192" s="13" customFormat="1">
      <c r="A192" s="13"/>
      <c r="B192" s="258"/>
      <c r="C192" s="259"/>
      <c r="D192" s="260" t="s">
        <v>173</v>
      </c>
      <c r="E192" s="261" t="s">
        <v>1</v>
      </c>
      <c r="F192" s="262" t="s">
        <v>246</v>
      </c>
      <c r="G192" s="259"/>
      <c r="H192" s="263">
        <v>58.241999999999997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173</v>
      </c>
      <c r="AU192" s="269" t="s">
        <v>88</v>
      </c>
      <c r="AV192" s="13" t="s">
        <v>88</v>
      </c>
      <c r="AW192" s="13" t="s">
        <v>32</v>
      </c>
      <c r="AX192" s="13" t="s">
        <v>86</v>
      </c>
      <c r="AY192" s="269" t="s">
        <v>164</v>
      </c>
    </row>
    <row r="193" s="2" customFormat="1" ht="24.15" customHeight="1">
      <c r="A193" s="41"/>
      <c r="B193" s="42"/>
      <c r="C193" s="246" t="s">
        <v>247</v>
      </c>
      <c r="D193" s="246" t="s">
        <v>166</v>
      </c>
      <c r="E193" s="247" t="s">
        <v>248</v>
      </c>
      <c r="F193" s="248" t="s">
        <v>249</v>
      </c>
      <c r="G193" s="249" t="s">
        <v>193</v>
      </c>
      <c r="H193" s="250">
        <v>3</v>
      </c>
      <c r="I193" s="251"/>
      <c r="J193" s="252">
        <f>ROUND(I193*H193,2)</f>
        <v>0</v>
      </c>
      <c r="K193" s="248" t="s">
        <v>170</v>
      </c>
      <c r="L193" s="44"/>
      <c r="M193" s="253" t="s">
        <v>1</v>
      </c>
      <c r="N193" s="254" t="s">
        <v>43</v>
      </c>
      <c r="O193" s="94"/>
      <c r="P193" s="255">
        <f>O193*H193</f>
        <v>0</v>
      </c>
      <c r="Q193" s="255">
        <v>0.00125</v>
      </c>
      <c r="R193" s="255">
        <f>Q193*H193</f>
        <v>0.0037499999999999999</v>
      </c>
      <c r="S193" s="255">
        <v>0</v>
      </c>
      <c r="T193" s="256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57" t="s">
        <v>171</v>
      </c>
      <c r="AT193" s="257" t="s">
        <v>166</v>
      </c>
      <c r="AU193" s="257" t="s">
        <v>88</v>
      </c>
      <c r="AY193" s="18" t="s">
        <v>164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8" t="s">
        <v>86</v>
      </c>
      <c r="BK193" s="146">
        <f>ROUND(I193*H193,2)</f>
        <v>0</v>
      </c>
      <c r="BL193" s="18" t="s">
        <v>171</v>
      </c>
      <c r="BM193" s="257" t="s">
        <v>250</v>
      </c>
    </row>
    <row r="194" s="13" customFormat="1">
      <c r="A194" s="13"/>
      <c r="B194" s="258"/>
      <c r="C194" s="259"/>
      <c r="D194" s="260" t="s">
        <v>173</v>
      </c>
      <c r="E194" s="261" t="s">
        <v>1</v>
      </c>
      <c r="F194" s="262" t="s">
        <v>251</v>
      </c>
      <c r="G194" s="259"/>
      <c r="H194" s="263">
        <v>1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173</v>
      </c>
      <c r="AU194" s="269" t="s">
        <v>88</v>
      </c>
      <c r="AV194" s="13" t="s">
        <v>88</v>
      </c>
      <c r="AW194" s="13" t="s">
        <v>32</v>
      </c>
      <c r="AX194" s="13" t="s">
        <v>78</v>
      </c>
      <c r="AY194" s="269" t="s">
        <v>164</v>
      </c>
    </row>
    <row r="195" s="13" customFormat="1">
      <c r="A195" s="13"/>
      <c r="B195" s="258"/>
      <c r="C195" s="259"/>
      <c r="D195" s="260" t="s">
        <v>173</v>
      </c>
      <c r="E195" s="261" t="s">
        <v>1</v>
      </c>
      <c r="F195" s="262" t="s">
        <v>252</v>
      </c>
      <c r="G195" s="259"/>
      <c r="H195" s="263">
        <v>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173</v>
      </c>
      <c r="AU195" s="269" t="s">
        <v>88</v>
      </c>
      <c r="AV195" s="13" t="s">
        <v>88</v>
      </c>
      <c r="AW195" s="13" t="s">
        <v>32</v>
      </c>
      <c r="AX195" s="13" t="s">
        <v>78</v>
      </c>
      <c r="AY195" s="269" t="s">
        <v>164</v>
      </c>
    </row>
    <row r="196" s="14" customFormat="1">
      <c r="A196" s="14"/>
      <c r="B196" s="270"/>
      <c r="C196" s="271"/>
      <c r="D196" s="260" t="s">
        <v>173</v>
      </c>
      <c r="E196" s="272" t="s">
        <v>1</v>
      </c>
      <c r="F196" s="273" t="s">
        <v>199</v>
      </c>
      <c r="G196" s="271"/>
      <c r="H196" s="274">
        <v>3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173</v>
      </c>
      <c r="AU196" s="280" t="s">
        <v>88</v>
      </c>
      <c r="AV196" s="14" t="s">
        <v>171</v>
      </c>
      <c r="AW196" s="14" t="s">
        <v>32</v>
      </c>
      <c r="AX196" s="14" t="s">
        <v>86</v>
      </c>
      <c r="AY196" s="280" t="s">
        <v>164</v>
      </c>
    </row>
    <row r="197" s="12" customFormat="1" ht="22.8" customHeight="1">
      <c r="A197" s="12"/>
      <c r="B197" s="231"/>
      <c r="C197" s="232"/>
      <c r="D197" s="233" t="s">
        <v>77</v>
      </c>
      <c r="E197" s="244" t="s">
        <v>218</v>
      </c>
      <c r="F197" s="244" t="s">
        <v>253</v>
      </c>
      <c r="G197" s="232"/>
      <c r="H197" s="232"/>
      <c r="I197" s="235"/>
      <c r="J197" s="245">
        <f>BK197</f>
        <v>0</v>
      </c>
      <c r="K197" s="232"/>
      <c r="L197" s="236"/>
      <c r="M197" s="237"/>
      <c r="N197" s="238"/>
      <c r="O197" s="238"/>
      <c r="P197" s="239">
        <f>SUM(P198:P241)</f>
        <v>0</v>
      </c>
      <c r="Q197" s="238"/>
      <c r="R197" s="239">
        <f>SUM(R198:R241)</f>
        <v>0.071476490000000004</v>
      </c>
      <c r="S197" s="238"/>
      <c r="T197" s="240">
        <f>SUM(T198:T241)</f>
        <v>0.439724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1" t="s">
        <v>86</v>
      </c>
      <c r="AT197" s="242" t="s">
        <v>77</v>
      </c>
      <c r="AU197" s="242" t="s">
        <v>86</v>
      </c>
      <c r="AY197" s="241" t="s">
        <v>164</v>
      </c>
      <c r="BK197" s="243">
        <f>SUM(BK198:BK241)</f>
        <v>0</v>
      </c>
    </row>
    <row r="198" s="2" customFormat="1" ht="33" customHeight="1">
      <c r="A198" s="41"/>
      <c r="B198" s="42"/>
      <c r="C198" s="246" t="s">
        <v>254</v>
      </c>
      <c r="D198" s="246" t="s">
        <v>166</v>
      </c>
      <c r="E198" s="247" t="s">
        <v>255</v>
      </c>
      <c r="F198" s="248" t="s">
        <v>256</v>
      </c>
      <c r="G198" s="249" t="s">
        <v>177</v>
      </c>
      <c r="H198" s="250">
        <v>337.697</v>
      </c>
      <c r="I198" s="251"/>
      <c r="J198" s="252">
        <f>ROUND(I198*H198,2)</f>
        <v>0</v>
      </c>
      <c r="K198" s="248" t="s">
        <v>170</v>
      </c>
      <c r="L198" s="44"/>
      <c r="M198" s="253" t="s">
        <v>1</v>
      </c>
      <c r="N198" s="254" t="s">
        <v>43</v>
      </c>
      <c r="O198" s="94"/>
      <c r="P198" s="255">
        <f>O198*H198</f>
        <v>0</v>
      </c>
      <c r="Q198" s="255">
        <v>0.00012999999999999999</v>
      </c>
      <c r="R198" s="255">
        <f>Q198*H198</f>
        <v>0.04390061</v>
      </c>
      <c r="S198" s="255">
        <v>0</v>
      </c>
      <c r="T198" s="256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57" t="s">
        <v>171</v>
      </c>
      <c r="AT198" s="257" t="s">
        <v>166</v>
      </c>
      <c r="AU198" s="257" t="s">
        <v>88</v>
      </c>
      <c r="AY198" s="18" t="s">
        <v>164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8" t="s">
        <v>86</v>
      </c>
      <c r="BK198" s="146">
        <f>ROUND(I198*H198,2)</f>
        <v>0</v>
      </c>
      <c r="BL198" s="18" t="s">
        <v>171</v>
      </c>
      <c r="BM198" s="257" t="s">
        <v>257</v>
      </c>
    </row>
    <row r="199" s="13" customFormat="1">
      <c r="A199" s="13"/>
      <c r="B199" s="258"/>
      <c r="C199" s="259"/>
      <c r="D199" s="260" t="s">
        <v>173</v>
      </c>
      <c r="E199" s="261" t="s">
        <v>1</v>
      </c>
      <c r="F199" s="262" t="s">
        <v>258</v>
      </c>
      <c r="G199" s="259"/>
      <c r="H199" s="263">
        <v>194.31999999999999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173</v>
      </c>
      <c r="AU199" s="269" t="s">
        <v>88</v>
      </c>
      <c r="AV199" s="13" t="s">
        <v>88</v>
      </c>
      <c r="AW199" s="13" t="s">
        <v>32</v>
      </c>
      <c r="AX199" s="13" t="s">
        <v>78</v>
      </c>
      <c r="AY199" s="269" t="s">
        <v>164</v>
      </c>
    </row>
    <row r="200" s="13" customFormat="1">
      <c r="A200" s="13"/>
      <c r="B200" s="258"/>
      <c r="C200" s="259"/>
      <c r="D200" s="260" t="s">
        <v>173</v>
      </c>
      <c r="E200" s="261" t="s">
        <v>1</v>
      </c>
      <c r="F200" s="262" t="s">
        <v>259</v>
      </c>
      <c r="G200" s="259"/>
      <c r="H200" s="263">
        <v>57.947000000000003</v>
      </c>
      <c r="I200" s="264"/>
      <c r="J200" s="259"/>
      <c r="K200" s="259"/>
      <c r="L200" s="265"/>
      <c r="M200" s="266"/>
      <c r="N200" s="267"/>
      <c r="O200" s="267"/>
      <c r="P200" s="267"/>
      <c r="Q200" s="267"/>
      <c r="R200" s="267"/>
      <c r="S200" s="267"/>
      <c r="T200" s="26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9" t="s">
        <v>173</v>
      </c>
      <c r="AU200" s="269" t="s">
        <v>88</v>
      </c>
      <c r="AV200" s="13" t="s">
        <v>88</v>
      </c>
      <c r="AW200" s="13" t="s">
        <v>32</v>
      </c>
      <c r="AX200" s="13" t="s">
        <v>78</v>
      </c>
      <c r="AY200" s="269" t="s">
        <v>164</v>
      </c>
    </row>
    <row r="201" s="13" customFormat="1">
      <c r="A201" s="13"/>
      <c r="B201" s="258"/>
      <c r="C201" s="259"/>
      <c r="D201" s="260" t="s">
        <v>173</v>
      </c>
      <c r="E201" s="261" t="s">
        <v>1</v>
      </c>
      <c r="F201" s="262" t="s">
        <v>260</v>
      </c>
      <c r="G201" s="259"/>
      <c r="H201" s="263">
        <v>28.940000000000001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173</v>
      </c>
      <c r="AU201" s="269" t="s">
        <v>88</v>
      </c>
      <c r="AV201" s="13" t="s">
        <v>88</v>
      </c>
      <c r="AW201" s="13" t="s">
        <v>32</v>
      </c>
      <c r="AX201" s="13" t="s">
        <v>78</v>
      </c>
      <c r="AY201" s="269" t="s">
        <v>164</v>
      </c>
    </row>
    <row r="202" s="13" customFormat="1">
      <c r="A202" s="13"/>
      <c r="B202" s="258"/>
      <c r="C202" s="259"/>
      <c r="D202" s="260" t="s">
        <v>173</v>
      </c>
      <c r="E202" s="261" t="s">
        <v>1</v>
      </c>
      <c r="F202" s="262" t="s">
        <v>261</v>
      </c>
      <c r="G202" s="259"/>
      <c r="H202" s="263">
        <v>28.609999999999999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173</v>
      </c>
      <c r="AU202" s="269" t="s">
        <v>88</v>
      </c>
      <c r="AV202" s="13" t="s">
        <v>88</v>
      </c>
      <c r="AW202" s="13" t="s">
        <v>32</v>
      </c>
      <c r="AX202" s="13" t="s">
        <v>78</v>
      </c>
      <c r="AY202" s="269" t="s">
        <v>164</v>
      </c>
    </row>
    <row r="203" s="13" customFormat="1">
      <c r="A203" s="13"/>
      <c r="B203" s="258"/>
      <c r="C203" s="259"/>
      <c r="D203" s="260" t="s">
        <v>173</v>
      </c>
      <c r="E203" s="261" t="s">
        <v>1</v>
      </c>
      <c r="F203" s="262" t="s">
        <v>262</v>
      </c>
      <c r="G203" s="259"/>
      <c r="H203" s="263">
        <v>27.879999999999999</v>
      </c>
      <c r="I203" s="264"/>
      <c r="J203" s="259"/>
      <c r="K203" s="259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173</v>
      </c>
      <c r="AU203" s="269" t="s">
        <v>88</v>
      </c>
      <c r="AV203" s="13" t="s">
        <v>88</v>
      </c>
      <c r="AW203" s="13" t="s">
        <v>32</v>
      </c>
      <c r="AX203" s="13" t="s">
        <v>78</v>
      </c>
      <c r="AY203" s="269" t="s">
        <v>164</v>
      </c>
    </row>
    <row r="204" s="14" customFormat="1">
      <c r="A204" s="14"/>
      <c r="B204" s="270"/>
      <c r="C204" s="271"/>
      <c r="D204" s="260" t="s">
        <v>173</v>
      </c>
      <c r="E204" s="272" t="s">
        <v>1</v>
      </c>
      <c r="F204" s="273" t="s">
        <v>199</v>
      </c>
      <c r="G204" s="271"/>
      <c r="H204" s="274">
        <v>337.697</v>
      </c>
      <c r="I204" s="275"/>
      <c r="J204" s="271"/>
      <c r="K204" s="271"/>
      <c r="L204" s="276"/>
      <c r="M204" s="277"/>
      <c r="N204" s="278"/>
      <c r="O204" s="278"/>
      <c r="P204" s="278"/>
      <c r="Q204" s="278"/>
      <c r="R204" s="278"/>
      <c r="S204" s="278"/>
      <c r="T204" s="27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0" t="s">
        <v>173</v>
      </c>
      <c r="AU204" s="280" t="s">
        <v>88</v>
      </c>
      <c r="AV204" s="14" t="s">
        <v>171</v>
      </c>
      <c r="AW204" s="14" t="s">
        <v>32</v>
      </c>
      <c r="AX204" s="14" t="s">
        <v>86</v>
      </c>
      <c r="AY204" s="280" t="s">
        <v>164</v>
      </c>
    </row>
    <row r="205" s="2" customFormat="1" ht="24.15" customHeight="1">
      <c r="A205" s="41"/>
      <c r="B205" s="42"/>
      <c r="C205" s="246" t="s">
        <v>8</v>
      </c>
      <c r="D205" s="246" t="s">
        <v>166</v>
      </c>
      <c r="E205" s="247" t="s">
        <v>263</v>
      </c>
      <c r="F205" s="248" t="s">
        <v>264</v>
      </c>
      <c r="G205" s="249" t="s">
        <v>177</v>
      </c>
      <c r="H205" s="250">
        <v>337.697</v>
      </c>
      <c r="I205" s="251"/>
      <c r="J205" s="252">
        <f>ROUND(I205*H205,2)</f>
        <v>0</v>
      </c>
      <c r="K205" s="248" t="s">
        <v>170</v>
      </c>
      <c r="L205" s="44"/>
      <c r="M205" s="253" t="s">
        <v>1</v>
      </c>
      <c r="N205" s="254" t="s">
        <v>43</v>
      </c>
      <c r="O205" s="94"/>
      <c r="P205" s="255">
        <f>O205*H205</f>
        <v>0</v>
      </c>
      <c r="Q205" s="255">
        <v>4.0000000000000003E-05</v>
      </c>
      <c r="R205" s="255">
        <f>Q205*H205</f>
        <v>0.013507880000000002</v>
      </c>
      <c r="S205" s="255">
        <v>0</v>
      </c>
      <c r="T205" s="256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57" t="s">
        <v>171</v>
      </c>
      <c r="AT205" s="257" t="s">
        <v>166</v>
      </c>
      <c r="AU205" s="257" t="s">
        <v>88</v>
      </c>
      <c r="AY205" s="18" t="s">
        <v>164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8" t="s">
        <v>86</v>
      </c>
      <c r="BK205" s="146">
        <f>ROUND(I205*H205,2)</f>
        <v>0</v>
      </c>
      <c r="BL205" s="18" t="s">
        <v>171</v>
      </c>
      <c r="BM205" s="257" t="s">
        <v>265</v>
      </c>
    </row>
    <row r="206" s="13" customFormat="1">
      <c r="A206" s="13"/>
      <c r="B206" s="258"/>
      <c r="C206" s="259"/>
      <c r="D206" s="260" t="s">
        <v>173</v>
      </c>
      <c r="E206" s="261" t="s">
        <v>1</v>
      </c>
      <c r="F206" s="262" t="s">
        <v>258</v>
      </c>
      <c r="G206" s="259"/>
      <c r="H206" s="263">
        <v>194.31999999999999</v>
      </c>
      <c r="I206" s="264"/>
      <c r="J206" s="259"/>
      <c r="K206" s="259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173</v>
      </c>
      <c r="AU206" s="269" t="s">
        <v>88</v>
      </c>
      <c r="AV206" s="13" t="s">
        <v>88</v>
      </c>
      <c r="AW206" s="13" t="s">
        <v>32</v>
      </c>
      <c r="AX206" s="13" t="s">
        <v>78</v>
      </c>
      <c r="AY206" s="269" t="s">
        <v>164</v>
      </c>
    </row>
    <row r="207" s="13" customFormat="1">
      <c r="A207" s="13"/>
      <c r="B207" s="258"/>
      <c r="C207" s="259"/>
      <c r="D207" s="260" t="s">
        <v>173</v>
      </c>
      <c r="E207" s="261" t="s">
        <v>1</v>
      </c>
      <c r="F207" s="262" t="s">
        <v>266</v>
      </c>
      <c r="G207" s="259"/>
      <c r="H207" s="263">
        <v>57.947000000000003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173</v>
      </c>
      <c r="AU207" s="269" t="s">
        <v>88</v>
      </c>
      <c r="AV207" s="13" t="s">
        <v>88</v>
      </c>
      <c r="AW207" s="13" t="s">
        <v>32</v>
      </c>
      <c r="AX207" s="13" t="s">
        <v>78</v>
      </c>
      <c r="AY207" s="269" t="s">
        <v>164</v>
      </c>
    </row>
    <row r="208" s="13" customFormat="1">
      <c r="A208" s="13"/>
      <c r="B208" s="258"/>
      <c r="C208" s="259"/>
      <c r="D208" s="260" t="s">
        <v>173</v>
      </c>
      <c r="E208" s="261" t="s">
        <v>1</v>
      </c>
      <c r="F208" s="262" t="s">
        <v>260</v>
      </c>
      <c r="G208" s="259"/>
      <c r="H208" s="263">
        <v>28.940000000000001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173</v>
      </c>
      <c r="AU208" s="269" t="s">
        <v>88</v>
      </c>
      <c r="AV208" s="13" t="s">
        <v>88</v>
      </c>
      <c r="AW208" s="13" t="s">
        <v>32</v>
      </c>
      <c r="AX208" s="13" t="s">
        <v>78</v>
      </c>
      <c r="AY208" s="269" t="s">
        <v>164</v>
      </c>
    </row>
    <row r="209" s="13" customFormat="1">
      <c r="A209" s="13"/>
      <c r="B209" s="258"/>
      <c r="C209" s="259"/>
      <c r="D209" s="260" t="s">
        <v>173</v>
      </c>
      <c r="E209" s="261" t="s">
        <v>1</v>
      </c>
      <c r="F209" s="262" t="s">
        <v>261</v>
      </c>
      <c r="G209" s="259"/>
      <c r="H209" s="263">
        <v>28.609999999999999</v>
      </c>
      <c r="I209" s="264"/>
      <c r="J209" s="259"/>
      <c r="K209" s="259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173</v>
      </c>
      <c r="AU209" s="269" t="s">
        <v>88</v>
      </c>
      <c r="AV209" s="13" t="s">
        <v>88</v>
      </c>
      <c r="AW209" s="13" t="s">
        <v>32</v>
      </c>
      <c r="AX209" s="13" t="s">
        <v>78</v>
      </c>
      <c r="AY209" s="269" t="s">
        <v>164</v>
      </c>
    </row>
    <row r="210" s="13" customFormat="1">
      <c r="A210" s="13"/>
      <c r="B210" s="258"/>
      <c r="C210" s="259"/>
      <c r="D210" s="260" t="s">
        <v>173</v>
      </c>
      <c r="E210" s="261" t="s">
        <v>1</v>
      </c>
      <c r="F210" s="262" t="s">
        <v>262</v>
      </c>
      <c r="G210" s="259"/>
      <c r="H210" s="263">
        <v>27.879999999999999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173</v>
      </c>
      <c r="AU210" s="269" t="s">
        <v>88</v>
      </c>
      <c r="AV210" s="13" t="s">
        <v>88</v>
      </c>
      <c r="AW210" s="13" t="s">
        <v>32</v>
      </c>
      <c r="AX210" s="13" t="s">
        <v>78</v>
      </c>
      <c r="AY210" s="269" t="s">
        <v>164</v>
      </c>
    </row>
    <row r="211" s="14" customFormat="1">
      <c r="A211" s="14"/>
      <c r="B211" s="270"/>
      <c r="C211" s="271"/>
      <c r="D211" s="260" t="s">
        <v>173</v>
      </c>
      <c r="E211" s="272" t="s">
        <v>1</v>
      </c>
      <c r="F211" s="273" t="s">
        <v>199</v>
      </c>
      <c r="G211" s="271"/>
      <c r="H211" s="274">
        <v>337.697</v>
      </c>
      <c r="I211" s="275"/>
      <c r="J211" s="271"/>
      <c r="K211" s="271"/>
      <c r="L211" s="276"/>
      <c r="M211" s="277"/>
      <c r="N211" s="278"/>
      <c r="O211" s="278"/>
      <c r="P211" s="278"/>
      <c r="Q211" s="278"/>
      <c r="R211" s="278"/>
      <c r="S211" s="278"/>
      <c r="T211" s="27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0" t="s">
        <v>173</v>
      </c>
      <c r="AU211" s="280" t="s">
        <v>88</v>
      </c>
      <c r="AV211" s="14" t="s">
        <v>171</v>
      </c>
      <c r="AW211" s="14" t="s">
        <v>32</v>
      </c>
      <c r="AX211" s="14" t="s">
        <v>86</v>
      </c>
      <c r="AY211" s="280" t="s">
        <v>164</v>
      </c>
    </row>
    <row r="212" s="2" customFormat="1" ht="16.5" customHeight="1">
      <c r="A212" s="41"/>
      <c r="B212" s="42"/>
      <c r="C212" s="246" t="s">
        <v>267</v>
      </c>
      <c r="D212" s="246" t="s">
        <v>166</v>
      </c>
      <c r="E212" s="247" t="s">
        <v>268</v>
      </c>
      <c r="F212" s="248" t="s">
        <v>269</v>
      </c>
      <c r="G212" s="249" t="s">
        <v>193</v>
      </c>
      <c r="H212" s="250">
        <v>2</v>
      </c>
      <c r="I212" s="251"/>
      <c r="J212" s="252">
        <f>ROUND(I212*H212,2)</f>
        <v>0</v>
      </c>
      <c r="K212" s="248" t="s">
        <v>1</v>
      </c>
      <c r="L212" s="44"/>
      <c r="M212" s="253" t="s">
        <v>1</v>
      </c>
      <c r="N212" s="254" t="s">
        <v>43</v>
      </c>
      <c r="O212" s="94"/>
      <c r="P212" s="255">
        <f>O212*H212</f>
        <v>0</v>
      </c>
      <c r="Q212" s="255">
        <v>0.0044200000000000003</v>
      </c>
      <c r="R212" s="255">
        <f>Q212*H212</f>
        <v>0.0088400000000000006</v>
      </c>
      <c r="S212" s="255">
        <v>0</v>
      </c>
      <c r="T212" s="256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57" t="s">
        <v>171</v>
      </c>
      <c r="AT212" s="257" t="s">
        <v>166</v>
      </c>
      <c r="AU212" s="257" t="s">
        <v>88</v>
      </c>
      <c r="AY212" s="18" t="s">
        <v>164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8" t="s">
        <v>86</v>
      </c>
      <c r="BK212" s="146">
        <f>ROUND(I212*H212,2)</f>
        <v>0</v>
      </c>
      <c r="BL212" s="18" t="s">
        <v>171</v>
      </c>
      <c r="BM212" s="257" t="s">
        <v>270</v>
      </c>
    </row>
    <row r="213" s="13" customFormat="1">
      <c r="A213" s="13"/>
      <c r="B213" s="258"/>
      <c r="C213" s="259"/>
      <c r="D213" s="260" t="s">
        <v>173</v>
      </c>
      <c r="E213" s="261" t="s">
        <v>1</v>
      </c>
      <c r="F213" s="262" t="s">
        <v>271</v>
      </c>
      <c r="G213" s="259"/>
      <c r="H213" s="263">
        <v>2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173</v>
      </c>
      <c r="AU213" s="269" t="s">
        <v>88</v>
      </c>
      <c r="AV213" s="13" t="s">
        <v>88</v>
      </c>
      <c r="AW213" s="13" t="s">
        <v>32</v>
      </c>
      <c r="AX213" s="13" t="s">
        <v>86</v>
      </c>
      <c r="AY213" s="269" t="s">
        <v>164</v>
      </c>
    </row>
    <row r="214" s="2" customFormat="1" ht="24.15" customHeight="1">
      <c r="A214" s="41"/>
      <c r="B214" s="42"/>
      <c r="C214" s="246" t="s">
        <v>272</v>
      </c>
      <c r="D214" s="246" t="s">
        <v>166</v>
      </c>
      <c r="E214" s="247" t="s">
        <v>273</v>
      </c>
      <c r="F214" s="248" t="s">
        <v>274</v>
      </c>
      <c r="G214" s="249" t="s">
        <v>193</v>
      </c>
      <c r="H214" s="250">
        <v>46</v>
      </c>
      <c r="I214" s="251"/>
      <c r="J214" s="252">
        <f>ROUND(I214*H214,2)</f>
        <v>0</v>
      </c>
      <c r="K214" s="248" t="s">
        <v>1</v>
      </c>
      <c r="L214" s="44"/>
      <c r="M214" s="253" t="s">
        <v>1</v>
      </c>
      <c r="N214" s="254" t="s">
        <v>43</v>
      </c>
      <c r="O214" s="94"/>
      <c r="P214" s="255">
        <f>O214*H214</f>
        <v>0</v>
      </c>
      <c r="Q214" s="255">
        <v>1.0000000000000001E-05</v>
      </c>
      <c r="R214" s="255">
        <f>Q214*H214</f>
        <v>0.00046000000000000001</v>
      </c>
      <c r="S214" s="255">
        <v>0</v>
      </c>
      <c r="T214" s="256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57" t="s">
        <v>171</v>
      </c>
      <c r="AT214" s="257" t="s">
        <v>166</v>
      </c>
      <c r="AU214" s="257" t="s">
        <v>88</v>
      </c>
      <c r="AY214" s="18" t="s">
        <v>164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8" t="s">
        <v>86</v>
      </c>
      <c r="BK214" s="146">
        <f>ROUND(I214*H214,2)</f>
        <v>0</v>
      </c>
      <c r="BL214" s="18" t="s">
        <v>171</v>
      </c>
      <c r="BM214" s="257" t="s">
        <v>275</v>
      </c>
    </row>
    <row r="215" s="13" customFormat="1">
      <c r="A215" s="13"/>
      <c r="B215" s="258"/>
      <c r="C215" s="259"/>
      <c r="D215" s="260" t="s">
        <v>173</v>
      </c>
      <c r="E215" s="261" t="s">
        <v>1</v>
      </c>
      <c r="F215" s="262" t="s">
        <v>276</v>
      </c>
      <c r="G215" s="259"/>
      <c r="H215" s="263">
        <v>12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173</v>
      </c>
      <c r="AU215" s="269" t="s">
        <v>88</v>
      </c>
      <c r="AV215" s="13" t="s">
        <v>88</v>
      </c>
      <c r="AW215" s="13" t="s">
        <v>32</v>
      </c>
      <c r="AX215" s="13" t="s">
        <v>78</v>
      </c>
      <c r="AY215" s="269" t="s">
        <v>164</v>
      </c>
    </row>
    <row r="216" s="13" customFormat="1">
      <c r="A216" s="13"/>
      <c r="B216" s="258"/>
      <c r="C216" s="259"/>
      <c r="D216" s="260" t="s">
        <v>173</v>
      </c>
      <c r="E216" s="261" t="s">
        <v>1</v>
      </c>
      <c r="F216" s="262" t="s">
        <v>277</v>
      </c>
      <c r="G216" s="259"/>
      <c r="H216" s="263">
        <v>12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173</v>
      </c>
      <c r="AU216" s="269" t="s">
        <v>88</v>
      </c>
      <c r="AV216" s="13" t="s">
        <v>88</v>
      </c>
      <c r="AW216" s="13" t="s">
        <v>32</v>
      </c>
      <c r="AX216" s="13" t="s">
        <v>78</v>
      </c>
      <c r="AY216" s="269" t="s">
        <v>164</v>
      </c>
    </row>
    <row r="217" s="13" customFormat="1">
      <c r="A217" s="13"/>
      <c r="B217" s="258"/>
      <c r="C217" s="259"/>
      <c r="D217" s="260" t="s">
        <v>173</v>
      </c>
      <c r="E217" s="261" t="s">
        <v>1</v>
      </c>
      <c r="F217" s="262" t="s">
        <v>278</v>
      </c>
      <c r="G217" s="259"/>
      <c r="H217" s="263">
        <v>12</v>
      </c>
      <c r="I217" s="264"/>
      <c r="J217" s="259"/>
      <c r="K217" s="259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173</v>
      </c>
      <c r="AU217" s="269" t="s">
        <v>88</v>
      </c>
      <c r="AV217" s="13" t="s">
        <v>88</v>
      </c>
      <c r="AW217" s="13" t="s">
        <v>32</v>
      </c>
      <c r="AX217" s="13" t="s">
        <v>78</v>
      </c>
      <c r="AY217" s="269" t="s">
        <v>164</v>
      </c>
    </row>
    <row r="218" s="13" customFormat="1">
      <c r="A218" s="13"/>
      <c r="B218" s="258"/>
      <c r="C218" s="259"/>
      <c r="D218" s="260" t="s">
        <v>173</v>
      </c>
      <c r="E218" s="261" t="s">
        <v>1</v>
      </c>
      <c r="F218" s="262" t="s">
        <v>279</v>
      </c>
      <c r="G218" s="259"/>
      <c r="H218" s="263">
        <v>10</v>
      </c>
      <c r="I218" s="264"/>
      <c r="J218" s="259"/>
      <c r="K218" s="259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173</v>
      </c>
      <c r="AU218" s="269" t="s">
        <v>88</v>
      </c>
      <c r="AV218" s="13" t="s">
        <v>88</v>
      </c>
      <c r="AW218" s="13" t="s">
        <v>32</v>
      </c>
      <c r="AX218" s="13" t="s">
        <v>78</v>
      </c>
      <c r="AY218" s="269" t="s">
        <v>164</v>
      </c>
    </row>
    <row r="219" s="14" customFormat="1">
      <c r="A219" s="14"/>
      <c r="B219" s="270"/>
      <c r="C219" s="271"/>
      <c r="D219" s="260" t="s">
        <v>173</v>
      </c>
      <c r="E219" s="272" t="s">
        <v>1</v>
      </c>
      <c r="F219" s="273" t="s">
        <v>199</v>
      </c>
      <c r="G219" s="271"/>
      <c r="H219" s="274">
        <v>46</v>
      </c>
      <c r="I219" s="275"/>
      <c r="J219" s="271"/>
      <c r="K219" s="271"/>
      <c r="L219" s="276"/>
      <c r="M219" s="277"/>
      <c r="N219" s="278"/>
      <c r="O219" s="278"/>
      <c r="P219" s="278"/>
      <c r="Q219" s="278"/>
      <c r="R219" s="278"/>
      <c r="S219" s="278"/>
      <c r="T219" s="27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0" t="s">
        <v>173</v>
      </c>
      <c r="AU219" s="280" t="s">
        <v>88</v>
      </c>
      <c r="AV219" s="14" t="s">
        <v>171</v>
      </c>
      <c r="AW219" s="14" t="s">
        <v>32</v>
      </c>
      <c r="AX219" s="14" t="s">
        <v>86</v>
      </c>
      <c r="AY219" s="280" t="s">
        <v>164</v>
      </c>
    </row>
    <row r="220" s="2" customFormat="1" ht="24.15" customHeight="1">
      <c r="A220" s="41"/>
      <c r="B220" s="42"/>
      <c r="C220" s="246" t="s">
        <v>280</v>
      </c>
      <c r="D220" s="246" t="s">
        <v>166</v>
      </c>
      <c r="E220" s="247" t="s">
        <v>281</v>
      </c>
      <c r="F220" s="248" t="s">
        <v>282</v>
      </c>
      <c r="G220" s="249" t="s">
        <v>193</v>
      </c>
      <c r="H220" s="250">
        <v>26</v>
      </c>
      <c r="I220" s="251"/>
      <c r="J220" s="252">
        <f>ROUND(I220*H220,2)</f>
        <v>0</v>
      </c>
      <c r="K220" s="248" t="s">
        <v>170</v>
      </c>
      <c r="L220" s="44"/>
      <c r="M220" s="253" t="s">
        <v>1</v>
      </c>
      <c r="N220" s="254" t="s">
        <v>43</v>
      </c>
      <c r="O220" s="94"/>
      <c r="P220" s="255">
        <f>O220*H220</f>
        <v>0</v>
      </c>
      <c r="Q220" s="255">
        <v>1.0000000000000001E-05</v>
      </c>
      <c r="R220" s="255">
        <f>Q220*H220</f>
        <v>0.00026000000000000003</v>
      </c>
      <c r="S220" s="255">
        <v>0</v>
      </c>
      <c r="T220" s="256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57" t="s">
        <v>171</v>
      </c>
      <c r="AT220" s="257" t="s">
        <v>166</v>
      </c>
      <c r="AU220" s="257" t="s">
        <v>88</v>
      </c>
      <c r="AY220" s="18" t="s">
        <v>164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8" t="s">
        <v>86</v>
      </c>
      <c r="BK220" s="146">
        <f>ROUND(I220*H220,2)</f>
        <v>0</v>
      </c>
      <c r="BL220" s="18" t="s">
        <v>171</v>
      </c>
      <c r="BM220" s="257" t="s">
        <v>283</v>
      </c>
    </row>
    <row r="221" s="13" customFormat="1">
      <c r="A221" s="13"/>
      <c r="B221" s="258"/>
      <c r="C221" s="259"/>
      <c r="D221" s="260" t="s">
        <v>173</v>
      </c>
      <c r="E221" s="261" t="s">
        <v>1</v>
      </c>
      <c r="F221" s="262" t="s">
        <v>284</v>
      </c>
      <c r="G221" s="259"/>
      <c r="H221" s="263">
        <v>22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173</v>
      </c>
      <c r="AU221" s="269" t="s">
        <v>88</v>
      </c>
      <c r="AV221" s="13" t="s">
        <v>88</v>
      </c>
      <c r="AW221" s="13" t="s">
        <v>32</v>
      </c>
      <c r="AX221" s="13" t="s">
        <v>78</v>
      </c>
      <c r="AY221" s="269" t="s">
        <v>164</v>
      </c>
    </row>
    <row r="222" s="13" customFormat="1">
      <c r="A222" s="13"/>
      <c r="B222" s="258"/>
      <c r="C222" s="259"/>
      <c r="D222" s="260" t="s">
        <v>173</v>
      </c>
      <c r="E222" s="261" t="s">
        <v>1</v>
      </c>
      <c r="F222" s="262" t="s">
        <v>285</v>
      </c>
      <c r="G222" s="259"/>
      <c r="H222" s="263">
        <v>4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173</v>
      </c>
      <c r="AU222" s="269" t="s">
        <v>88</v>
      </c>
      <c r="AV222" s="13" t="s">
        <v>88</v>
      </c>
      <c r="AW222" s="13" t="s">
        <v>32</v>
      </c>
      <c r="AX222" s="13" t="s">
        <v>78</v>
      </c>
      <c r="AY222" s="269" t="s">
        <v>164</v>
      </c>
    </row>
    <row r="223" s="14" customFormat="1">
      <c r="A223" s="14"/>
      <c r="B223" s="270"/>
      <c r="C223" s="271"/>
      <c r="D223" s="260" t="s">
        <v>173</v>
      </c>
      <c r="E223" s="272" t="s">
        <v>1</v>
      </c>
      <c r="F223" s="273" t="s">
        <v>199</v>
      </c>
      <c r="G223" s="271"/>
      <c r="H223" s="274">
        <v>26</v>
      </c>
      <c r="I223" s="275"/>
      <c r="J223" s="271"/>
      <c r="K223" s="271"/>
      <c r="L223" s="276"/>
      <c r="M223" s="277"/>
      <c r="N223" s="278"/>
      <c r="O223" s="278"/>
      <c r="P223" s="278"/>
      <c r="Q223" s="278"/>
      <c r="R223" s="278"/>
      <c r="S223" s="278"/>
      <c r="T223" s="27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80" t="s">
        <v>173</v>
      </c>
      <c r="AU223" s="280" t="s">
        <v>88</v>
      </c>
      <c r="AV223" s="14" t="s">
        <v>171</v>
      </c>
      <c r="AW223" s="14" t="s">
        <v>32</v>
      </c>
      <c r="AX223" s="14" t="s">
        <v>86</v>
      </c>
      <c r="AY223" s="280" t="s">
        <v>164</v>
      </c>
    </row>
    <row r="224" s="2" customFormat="1" ht="21.75" customHeight="1">
      <c r="A224" s="41"/>
      <c r="B224" s="42"/>
      <c r="C224" s="246" t="s">
        <v>286</v>
      </c>
      <c r="D224" s="246" t="s">
        <v>166</v>
      </c>
      <c r="E224" s="247" t="s">
        <v>287</v>
      </c>
      <c r="F224" s="248" t="s">
        <v>288</v>
      </c>
      <c r="G224" s="249" t="s">
        <v>193</v>
      </c>
      <c r="H224" s="250">
        <v>46</v>
      </c>
      <c r="I224" s="251"/>
      <c r="J224" s="252">
        <f>ROUND(I224*H224,2)</f>
        <v>0</v>
      </c>
      <c r="K224" s="248" t="s">
        <v>1</v>
      </c>
      <c r="L224" s="44"/>
      <c r="M224" s="253" t="s">
        <v>1</v>
      </c>
      <c r="N224" s="254" t="s">
        <v>43</v>
      </c>
      <c r="O224" s="94"/>
      <c r="P224" s="255">
        <f>O224*H224</f>
        <v>0</v>
      </c>
      <c r="Q224" s="255">
        <v>3.0000000000000001E-05</v>
      </c>
      <c r="R224" s="255">
        <f>Q224*H224</f>
        <v>0.0013799999999999999</v>
      </c>
      <c r="S224" s="255">
        <v>0</v>
      </c>
      <c r="T224" s="256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57" t="s">
        <v>171</v>
      </c>
      <c r="AT224" s="257" t="s">
        <v>166</v>
      </c>
      <c r="AU224" s="257" t="s">
        <v>88</v>
      </c>
      <c r="AY224" s="18" t="s">
        <v>164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8" t="s">
        <v>86</v>
      </c>
      <c r="BK224" s="146">
        <f>ROUND(I224*H224,2)</f>
        <v>0</v>
      </c>
      <c r="BL224" s="18" t="s">
        <v>171</v>
      </c>
      <c r="BM224" s="257" t="s">
        <v>289</v>
      </c>
    </row>
    <row r="225" s="2" customFormat="1" ht="21.75" customHeight="1">
      <c r="A225" s="41"/>
      <c r="B225" s="42"/>
      <c r="C225" s="246" t="s">
        <v>290</v>
      </c>
      <c r="D225" s="246" t="s">
        <v>166</v>
      </c>
      <c r="E225" s="247" t="s">
        <v>291</v>
      </c>
      <c r="F225" s="248" t="s">
        <v>292</v>
      </c>
      <c r="G225" s="249" t="s">
        <v>193</v>
      </c>
      <c r="H225" s="250">
        <v>26</v>
      </c>
      <c r="I225" s="251"/>
      <c r="J225" s="252">
        <f>ROUND(I225*H225,2)</f>
        <v>0</v>
      </c>
      <c r="K225" s="248" t="s">
        <v>170</v>
      </c>
      <c r="L225" s="44"/>
      <c r="M225" s="253" t="s">
        <v>1</v>
      </c>
      <c r="N225" s="254" t="s">
        <v>43</v>
      </c>
      <c r="O225" s="94"/>
      <c r="P225" s="255">
        <f>O225*H225</f>
        <v>0</v>
      </c>
      <c r="Q225" s="255">
        <v>4.0000000000000003E-05</v>
      </c>
      <c r="R225" s="255">
        <f>Q225*H225</f>
        <v>0.0010400000000000001</v>
      </c>
      <c r="S225" s="255">
        <v>0</v>
      </c>
      <c r="T225" s="256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57" t="s">
        <v>171</v>
      </c>
      <c r="AT225" s="257" t="s">
        <v>166</v>
      </c>
      <c r="AU225" s="257" t="s">
        <v>88</v>
      </c>
      <c r="AY225" s="18" t="s">
        <v>164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8" t="s">
        <v>86</v>
      </c>
      <c r="BK225" s="146">
        <f>ROUND(I225*H225,2)</f>
        <v>0</v>
      </c>
      <c r="BL225" s="18" t="s">
        <v>171</v>
      </c>
      <c r="BM225" s="257" t="s">
        <v>293</v>
      </c>
    </row>
    <row r="226" s="2" customFormat="1" ht="24.15" customHeight="1">
      <c r="A226" s="41"/>
      <c r="B226" s="42"/>
      <c r="C226" s="246" t="s">
        <v>7</v>
      </c>
      <c r="D226" s="246" t="s">
        <v>166</v>
      </c>
      <c r="E226" s="247" t="s">
        <v>294</v>
      </c>
      <c r="F226" s="248" t="s">
        <v>295</v>
      </c>
      <c r="G226" s="249" t="s">
        <v>193</v>
      </c>
      <c r="H226" s="250">
        <v>3</v>
      </c>
      <c r="I226" s="251"/>
      <c r="J226" s="252">
        <f>ROUND(I226*H226,2)</f>
        <v>0</v>
      </c>
      <c r="K226" s="248" t="s">
        <v>170</v>
      </c>
      <c r="L226" s="44"/>
      <c r="M226" s="253" t="s">
        <v>1</v>
      </c>
      <c r="N226" s="254" t="s">
        <v>43</v>
      </c>
      <c r="O226" s="94"/>
      <c r="P226" s="255">
        <f>O226*H226</f>
        <v>0</v>
      </c>
      <c r="Q226" s="255">
        <v>0</v>
      </c>
      <c r="R226" s="255">
        <f>Q226*H226</f>
        <v>0</v>
      </c>
      <c r="S226" s="255">
        <v>0.025000000000000001</v>
      </c>
      <c r="T226" s="256">
        <f>S226*H226</f>
        <v>0.075000000000000011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57" t="s">
        <v>171</v>
      </c>
      <c r="AT226" s="257" t="s">
        <v>166</v>
      </c>
      <c r="AU226" s="257" t="s">
        <v>88</v>
      </c>
      <c r="AY226" s="18" t="s">
        <v>164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8" t="s">
        <v>86</v>
      </c>
      <c r="BK226" s="146">
        <f>ROUND(I226*H226,2)</f>
        <v>0</v>
      </c>
      <c r="BL226" s="18" t="s">
        <v>171</v>
      </c>
      <c r="BM226" s="257" t="s">
        <v>296</v>
      </c>
    </row>
    <row r="227" s="13" customFormat="1">
      <c r="A227" s="13"/>
      <c r="B227" s="258"/>
      <c r="C227" s="259"/>
      <c r="D227" s="260" t="s">
        <v>173</v>
      </c>
      <c r="E227" s="261" t="s">
        <v>1</v>
      </c>
      <c r="F227" s="262" t="s">
        <v>297</v>
      </c>
      <c r="G227" s="259"/>
      <c r="H227" s="263">
        <v>2</v>
      </c>
      <c r="I227" s="264"/>
      <c r="J227" s="259"/>
      <c r="K227" s="259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173</v>
      </c>
      <c r="AU227" s="269" t="s">
        <v>88</v>
      </c>
      <c r="AV227" s="13" t="s">
        <v>88</v>
      </c>
      <c r="AW227" s="13" t="s">
        <v>32</v>
      </c>
      <c r="AX227" s="13" t="s">
        <v>78</v>
      </c>
      <c r="AY227" s="269" t="s">
        <v>164</v>
      </c>
    </row>
    <row r="228" s="13" customFormat="1">
      <c r="A228" s="13"/>
      <c r="B228" s="258"/>
      <c r="C228" s="259"/>
      <c r="D228" s="260" t="s">
        <v>173</v>
      </c>
      <c r="E228" s="261" t="s">
        <v>1</v>
      </c>
      <c r="F228" s="262" t="s">
        <v>298</v>
      </c>
      <c r="G228" s="259"/>
      <c r="H228" s="263">
        <v>1</v>
      </c>
      <c r="I228" s="264"/>
      <c r="J228" s="259"/>
      <c r="K228" s="259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173</v>
      </c>
      <c r="AU228" s="269" t="s">
        <v>88</v>
      </c>
      <c r="AV228" s="13" t="s">
        <v>88</v>
      </c>
      <c r="AW228" s="13" t="s">
        <v>32</v>
      </c>
      <c r="AX228" s="13" t="s">
        <v>78</v>
      </c>
      <c r="AY228" s="269" t="s">
        <v>164</v>
      </c>
    </row>
    <row r="229" s="14" customFormat="1">
      <c r="A229" s="14"/>
      <c r="B229" s="270"/>
      <c r="C229" s="271"/>
      <c r="D229" s="260" t="s">
        <v>173</v>
      </c>
      <c r="E229" s="272" t="s">
        <v>1</v>
      </c>
      <c r="F229" s="273" t="s">
        <v>199</v>
      </c>
      <c r="G229" s="271"/>
      <c r="H229" s="274">
        <v>3</v>
      </c>
      <c r="I229" s="275"/>
      <c r="J229" s="271"/>
      <c r="K229" s="271"/>
      <c r="L229" s="276"/>
      <c r="M229" s="277"/>
      <c r="N229" s="278"/>
      <c r="O229" s="278"/>
      <c r="P229" s="278"/>
      <c r="Q229" s="278"/>
      <c r="R229" s="278"/>
      <c r="S229" s="278"/>
      <c r="T229" s="27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0" t="s">
        <v>173</v>
      </c>
      <c r="AU229" s="280" t="s">
        <v>88</v>
      </c>
      <c r="AV229" s="14" t="s">
        <v>171</v>
      </c>
      <c r="AW229" s="14" t="s">
        <v>32</v>
      </c>
      <c r="AX229" s="14" t="s">
        <v>86</v>
      </c>
      <c r="AY229" s="280" t="s">
        <v>164</v>
      </c>
    </row>
    <row r="230" s="2" customFormat="1" ht="24.15" customHeight="1">
      <c r="A230" s="41"/>
      <c r="B230" s="42"/>
      <c r="C230" s="246" t="s">
        <v>299</v>
      </c>
      <c r="D230" s="246" t="s">
        <v>166</v>
      </c>
      <c r="E230" s="247" t="s">
        <v>300</v>
      </c>
      <c r="F230" s="248" t="s">
        <v>301</v>
      </c>
      <c r="G230" s="249" t="s">
        <v>193</v>
      </c>
      <c r="H230" s="250">
        <v>1</v>
      </c>
      <c r="I230" s="251"/>
      <c r="J230" s="252">
        <f>ROUND(I230*H230,2)</f>
        <v>0</v>
      </c>
      <c r="K230" s="248" t="s">
        <v>170</v>
      </c>
      <c r="L230" s="44"/>
      <c r="M230" s="253" t="s">
        <v>1</v>
      </c>
      <c r="N230" s="254" t="s">
        <v>43</v>
      </c>
      <c r="O230" s="94"/>
      <c r="P230" s="255">
        <f>O230*H230</f>
        <v>0</v>
      </c>
      <c r="Q230" s="255">
        <v>0</v>
      </c>
      <c r="R230" s="255">
        <f>Q230*H230</f>
        <v>0</v>
      </c>
      <c r="S230" s="255">
        <v>0.13800000000000001</v>
      </c>
      <c r="T230" s="256">
        <f>S230*H230</f>
        <v>0.13800000000000001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57" t="s">
        <v>171</v>
      </c>
      <c r="AT230" s="257" t="s">
        <v>166</v>
      </c>
      <c r="AU230" s="257" t="s">
        <v>88</v>
      </c>
      <c r="AY230" s="18" t="s">
        <v>164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8" t="s">
        <v>86</v>
      </c>
      <c r="BK230" s="146">
        <f>ROUND(I230*H230,2)</f>
        <v>0</v>
      </c>
      <c r="BL230" s="18" t="s">
        <v>171</v>
      </c>
      <c r="BM230" s="257" t="s">
        <v>302</v>
      </c>
    </row>
    <row r="231" s="13" customFormat="1">
      <c r="A231" s="13"/>
      <c r="B231" s="258"/>
      <c r="C231" s="259"/>
      <c r="D231" s="260" t="s">
        <v>173</v>
      </c>
      <c r="E231" s="261" t="s">
        <v>1</v>
      </c>
      <c r="F231" s="262" t="s">
        <v>303</v>
      </c>
      <c r="G231" s="259"/>
      <c r="H231" s="263">
        <v>1</v>
      </c>
      <c r="I231" s="264"/>
      <c r="J231" s="259"/>
      <c r="K231" s="259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173</v>
      </c>
      <c r="AU231" s="269" t="s">
        <v>88</v>
      </c>
      <c r="AV231" s="13" t="s">
        <v>88</v>
      </c>
      <c r="AW231" s="13" t="s">
        <v>32</v>
      </c>
      <c r="AX231" s="13" t="s">
        <v>86</v>
      </c>
      <c r="AY231" s="269" t="s">
        <v>164</v>
      </c>
    </row>
    <row r="232" s="2" customFormat="1" ht="24.15" customHeight="1">
      <c r="A232" s="41"/>
      <c r="B232" s="42"/>
      <c r="C232" s="246" t="s">
        <v>304</v>
      </c>
      <c r="D232" s="246" t="s">
        <v>166</v>
      </c>
      <c r="E232" s="247" t="s">
        <v>305</v>
      </c>
      <c r="F232" s="248" t="s">
        <v>306</v>
      </c>
      <c r="G232" s="249" t="s">
        <v>307</v>
      </c>
      <c r="H232" s="250">
        <v>1.2</v>
      </c>
      <c r="I232" s="251"/>
      <c r="J232" s="252">
        <f>ROUND(I232*H232,2)</f>
        <v>0</v>
      </c>
      <c r="K232" s="248" t="s">
        <v>170</v>
      </c>
      <c r="L232" s="44"/>
      <c r="M232" s="253" t="s">
        <v>1</v>
      </c>
      <c r="N232" s="254" t="s">
        <v>43</v>
      </c>
      <c r="O232" s="94"/>
      <c r="P232" s="255">
        <f>O232*H232</f>
        <v>0</v>
      </c>
      <c r="Q232" s="255">
        <v>0.00076000000000000004</v>
      </c>
      <c r="R232" s="255">
        <f>Q232*H232</f>
        <v>0.00091200000000000005</v>
      </c>
      <c r="S232" s="255">
        <v>0.0020999999999999999</v>
      </c>
      <c r="T232" s="256">
        <f>S232*H232</f>
        <v>0.0025199999999999997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57" t="s">
        <v>171</v>
      </c>
      <c r="AT232" s="257" t="s">
        <v>166</v>
      </c>
      <c r="AU232" s="257" t="s">
        <v>88</v>
      </c>
      <c r="AY232" s="18" t="s">
        <v>164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8" t="s">
        <v>86</v>
      </c>
      <c r="BK232" s="146">
        <f>ROUND(I232*H232,2)</f>
        <v>0</v>
      </c>
      <c r="BL232" s="18" t="s">
        <v>171</v>
      </c>
      <c r="BM232" s="257" t="s">
        <v>308</v>
      </c>
    </row>
    <row r="233" s="13" customFormat="1">
      <c r="A233" s="13"/>
      <c r="B233" s="258"/>
      <c r="C233" s="259"/>
      <c r="D233" s="260" t="s">
        <v>173</v>
      </c>
      <c r="E233" s="261" t="s">
        <v>1</v>
      </c>
      <c r="F233" s="262" t="s">
        <v>309</v>
      </c>
      <c r="G233" s="259"/>
      <c r="H233" s="263">
        <v>1.2</v>
      </c>
      <c r="I233" s="264"/>
      <c r="J233" s="259"/>
      <c r="K233" s="259"/>
      <c r="L233" s="265"/>
      <c r="M233" s="266"/>
      <c r="N233" s="267"/>
      <c r="O233" s="267"/>
      <c r="P233" s="267"/>
      <c r="Q233" s="267"/>
      <c r="R233" s="267"/>
      <c r="S233" s="267"/>
      <c r="T233" s="26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9" t="s">
        <v>173</v>
      </c>
      <c r="AU233" s="269" t="s">
        <v>88</v>
      </c>
      <c r="AV233" s="13" t="s">
        <v>88</v>
      </c>
      <c r="AW233" s="13" t="s">
        <v>32</v>
      </c>
      <c r="AX233" s="13" t="s">
        <v>86</v>
      </c>
      <c r="AY233" s="269" t="s">
        <v>164</v>
      </c>
    </row>
    <row r="234" s="2" customFormat="1" ht="24.15" customHeight="1">
      <c r="A234" s="41"/>
      <c r="B234" s="42"/>
      <c r="C234" s="246" t="s">
        <v>310</v>
      </c>
      <c r="D234" s="246" t="s">
        <v>166</v>
      </c>
      <c r="E234" s="247" t="s">
        <v>311</v>
      </c>
      <c r="F234" s="248" t="s">
        <v>312</v>
      </c>
      <c r="G234" s="249" t="s">
        <v>307</v>
      </c>
      <c r="H234" s="250">
        <v>0.80000000000000004</v>
      </c>
      <c r="I234" s="251"/>
      <c r="J234" s="252">
        <f>ROUND(I234*H234,2)</f>
        <v>0</v>
      </c>
      <c r="K234" s="248" t="s">
        <v>170</v>
      </c>
      <c r="L234" s="44"/>
      <c r="M234" s="253" t="s">
        <v>1</v>
      </c>
      <c r="N234" s="254" t="s">
        <v>43</v>
      </c>
      <c r="O234" s="94"/>
      <c r="P234" s="255">
        <f>O234*H234</f>
        <v>0</v>
      </c>
      <c r="Q234" s="255">
        <v>0.00147</v>
      </c>
      <c r="R234" s="255">
        <f>Q234*H234</f>
        <v>0.001176</v>
      </c>
      <c r="S234" s="255">
        <v>0.039</v>
      </c>
      <c r="T234" s="256">
        <f>S234*H234</f>
        <v>0.031200000000000002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57" t="s">
        <v>171</v>
      </c>
      <c r="AT234" s="257" t="s">
        <v>166</v>
      </c>
      <c r="AU234" s="257" t="s">
        <v>88</v>
      </c>
      <c r="AY234" s="18" t="s">
        <v>164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8" t="s">
        <v>86</v>
      </c>
      <c r="BK234" s="146">
        <f>ROUND(I234*H234,2)</f>
        <v>0</v>
      </c>
      <c r="BL234" s="18" t="s">
        <v>171</v>
      </c>
      <c r="BM234" s="257" t="s">
        <v>313</v>
      </c>
    </row>
    <row r="235" s="13" customFormat="1">
      <c r="A235" s="13"/>
      <c r="B235" s="258"/>
      <c r="C235" s="259"/>
      <c r="D235" s="260" t="s">
        <v>173</v>
      </c>
      <c r="E235" s="261" t="s">
        <v>1</v>
      </c>
      <c r="F235" s="262" t="s">
        <v>314</v>
      </c>
      <c r="G235" s="259"/>
      <c r="H235" s="263">
        <v>0.80000000000000004</v>
      </c>
      <c r="I235" s="264"/>
      <c r="J235" s="259"/>
      <c r="K235" s="259"/>
      <c r="L235" s="265"/>
      <c r="M235" s="266"/>
      <c r="N235" s="267"/>
      <c r="O235" s="267"/>
      <c r="P235" s="267"/>
      <c r="Q235" s="267"/>
      <c r="R235" s="267"/>
      <c r="S235" s="267"/>
      <c r="T235" s="26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9" t="s">
        <v>173</v>
      </c>
      <c r="AU235" s="269" t="s">
        <v>88</v>
      </c>
      <c r="AV235" s="13" t="s">
        <v>88</v>
      </c>
      <c r="AW235" s="13" t="s">
        <v>32</v>
      </c>
      <c r="AX235" s="13" t="s">
        <v>86</v>
      </c>
      <c r="AY235" s="269" t="s">
        <v>164</v>
      </c>
    </row>
    <row r="236" s="2" customFormat="1" ht="33" customHeight="1">
      <c r="A236" s="41"/>
      <c r="B236" s="42"/>
      <c r="C236" s="246" t="s">
        <v>315</v>
      </c>
      <c r="D236" s="246" t="s">
        <v>166</v>
      </c>
      <c r="E236" s="247" t="s">
        <v>316</v>
      </c>
      <c r="F236" s="248" t="s">
        <v>317</v>
      </c>
      <c r="G236" s="249" t="s">
        <v>177</v>
      </c>
      <c r="H236" s="250">
        <v>37.064999999999998</v>
      </c>
      <c r="I236" s="251"/>
      <c r="J236" s="252">
        <f>ROUND(I236*H236,2)</f>
        <v>0</v>
      </c>
      <c r="K236" s="248" t="s">
        <v>170</v>
      </c>
      <c r="L236" s="44"/>
      <c r="M236" s="253" t="s">
        <v>1</v>
      </c>
      <c r="N236" s="254" t="s">
        <v>43</v>
      </c>
      <c r="O236" s="94"/>
      <c r="P236" s="255">
        <f>O236*H236</f>
        <v>0</v>
      </c>
      <c r="Q236" s="255">
        <v>0</v>
      </c>
      <c r="R236" s="255">
        <f>Q236*H236</f>
        <v>0</v>
      </c>
      <c r="S236" s="255">
        <v>0.002</v>
      </c>
      <c r="T236" s="256">
        <f>S236*H236</f>
        <v>0.074130000000000001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57" t="s">
        <v>171</v>
      </c>
      <c r="AT236" s="257" t="s">
        <v>166</v>
      </c>
      <c r="AU236" s="257" t="s">
        <v>88</v>
      </c>
      <c r="AY236" s="18" t="s">
        <v>164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8" t="s">
        <v>86</v>
      </c>
      <c r="BK236" s="146">
        <f>ROUND(I236*H236,2)</f>
        <v>0</v>
      </c>
      <c r="BL236" s="18" t="s">
        <v>171</v>
      </c>
      <c r="BM236" s="257" t="s">
        <v>318</v>
      </c>
    </row>
    <row r="237" s="13" customFormat="1">
      <c r="A237" s="13"/>
      <c r="B237" s="258"/>
      <c r="C237" s="259"/>
      <c r="D237" s="260" t="s">
        <v>173</v>
      </c>
      <c r="E237" s="261" t="s">
        <v>1</v>
      </c>
      <c r="F237" s="262" t="s">
        <v>217</v>
      </c>
      <c r="G237" s="259"/>
      <c r="H237" s="263">
        <v>37.064999999999998</v>
      </c>
      <c r="I237" s="264"/>
      <c r="J237" s="259"/>
      <c r="K237" s="259"/>
      <c r="L237" s="265"/>
      <c r="M237" s="266"/>
      <c r="N237" s="267"/>
      <c r="O237" s="267"/>
      <c r="P237" s="267"/>
      <c r="Q237" s="267"/>
      <c r="R237" s="267"/>
      <c r="S237" s="267"/>
      <c r="T237" s="26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9" t="s">
        <v>173</v>
      </c>
      <c r="AU237" s="269" t="s">
        <v>88</v>
      </c>
      <c r="AV237" s="13" t="s">
        <v>88</v>
      </c>
      <c r="AW237" s="13" t="s">
        <v>32</v>
      </c>
      <c r="AX237" s="13" t="s">
        <v>86</v>
      </c>
      <c r="AY237" s="269" t="s">
        <v>164</v>
      </c>
    </row>
    <row r="238" s="2" customFormat="1" ht="33" customHeight="1">
      <c r="A238" s="41"/>
      <c r="B238" s="42"/>
      <c r="C238" s="246" t="s">
        <v>319</v>
      </c>
      <c r="D238" s="246" t="s">
        <v>166</v>
      </c>
      <c r="E238" s="247" t="s">
        <v>320</v>
      </c>
      <c r="F238" s="248" t="s">
        <v>321</v>
      </c>
      <c r="G238" s="249" t="s">
        <v>177</v>
      </c>
      <c r="H238" s="250">
        <v>58.241999999999997</v>
      </c>
      <c r="I238" s="251"/>
      <c r="J238" s="252">
        <f>ROUND(I238*H238,2)</f>
        <v>0</v>
      </c>
      <c r="K238" s="248" t="s">
        <v>170</v>
      </c>
      <c r="L238" s="44"/>
      <c r="M238" s="253" t="s">
        <v>1</v>
      </c>
      <c r="N238" s="254" t="s">
        <v>43</v>
      </c>
      <c r="O238" s="94"/>
      <c r="P238" s="255">
        <f>O238*H238</f>
        <v>0</v>
      </c>
      <c r="Q238" s="255">
        <v>0</v>
      </c>
      <c r="R238" s="255">
        <f>Q238*H238</f>
        <v>0</v>
      </c>
      <c r="S238" s="255">
        <v>0.002</v>
      </c>
      <c r="T238" s="256">
        <f>S238*H238</f>
        <v>0.11648399999999999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57" t="s">
        <v>171</v>
      </c>
      <c r="AT238" s="257" t="s">
        <v>166</v>
      </c>
      <c r="AU238" s="257" t="s">
        <v>88</v>
      </c>
      <c r="AY238" s="18" t="s">
        <v>164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8" t="s">
        <v>86</v>
      </c>
      <c r="BK238" s="146">
        <f>ROUND(I238*H238,2)</f>
        <v>0</v>
      </c>
      <c r="BL238" s="18" t="s">
        <v>171</v>
      </c>
      <c r="BM238" s="257" t="s">
        <v>322</v>
      </c>
    </row>
    <row r="239" s="13" customFormat="1">
      <c r="A239" s="13"/>
      <c r="B239" s="258"/>
      <c r="C239" s="259"/>
      <c r="D239" s="260" t="s">
        <v>173</v>
      </c>
      <c r="E239" s="261" t="s">
        <v>1</v>
      </c>
      <c r="F239" s="262" t="s">
        <v>246</v>
      </c>
      <c r="G239" s="259"/>
      <c r="H239" s="263">
        <v>58.241999999999997</v>
      </c>
      <c r="I239" s="264"/>
      <c r="J239" s="259"/>
      <c r="K239" s="259"/>
      <c r="L239" s="265"/>
      <c r="M239" s="266"/>
      <c r="N239" s="267"/>
      <c r="O239" s="267"/>
      <c r="P239" s="267"/>
      <c r="Q239" s="267"/>
      <c r="R239" s="267"/>
      <c r="S239" s="267"/>
      <c r="T239" s="26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9" t="s">
        <v>173</v>
      </c>
      <c r="AU239" s="269" t="s">
        <v>88</v>
      </c>
      <c r="AV239" s="13" t="s">
        <v>88</v>
      </c>
      <c r="AW239" s="13" t="s">
        <v>32</v>
      </c>
      <c r="AX239" s="13" t="s">
        <v>86</v>
      </c>
      <c r="AY239" s="269" t="s">
        <v>164</v>
      </c>
    </row>
    <row r="240" s="2" customFormat="1" ht="24.15" customHeight="1">
      <c r="A240" s="41"/>
      <c r="B240" s="42"/>
      <c r="C240" s="246" t="s">
        <v>323</v>
      </c>
      <c r="D240" s="246" t="s">
        <v>166</v>
      </c>
      <c r="E240" s="247" t="s">
        <v>324</v>
      </c>
      <c r="F240" s="248" t="s">
        <v>325</v>
      </c>
      <c r="G240" s="249" t="s">
        <v>177</v>
      </c>
      <c r="H240" s="250">
        <v>0.5</v>
      </c>
      <c r="I240" s="251"/>
      <c r="J240" s="252">
        <f>ROUND(I240*H240,2)</f>
        <v>0</v>
      </c>
      <c r="K240" s="248" t="s">
        <v>170</v>
      </c>
      <c r="L240" s="44"/>
      <c r="M240" s="253" t="s">
        <v>1</v>
      </c>
      <c r="N240" s="254" t="s">
        <v>43</v>
      </c>
      <c r="O240" s="94"/>
      <c r="P240" s="255">
        <f>O240*H240</f>
        <v>0</v>
      </c>
      <c r="Q240" s="255">
        <v>0</v>
      </c>
      <c r="R240" s="255">
        <f>Q240*H240</f>
        <v>0</v>
      </c>
      <c r="S240" s="255">
        <v>0.0047800000000000004</v>
      </c>
      <c r="T240" s="256">
        <f>S240*H240</f>
        <v>0.0023900000000000002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57" t="s">
        <v>171</v>
      </c>
      <c r="AT240" s="257" t="s">
        <v>166</v>
      </c>
      <c r="AU240" s="257" t="s">
        <v>88</v>
      </c>
      <c r="AY240" s="18" t="s">
        <v>164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8" t="s">
        <v>86</v>
      </c>
      <c r="BK240" s="146">
        <f>ROUND(I240*H240,2)</f>
        <v>0</v>
      </c>
      <c r="BL240" s="18" t="s">
        <v>171</v>
      </c>
      <c r="BM240" s="257" t="s">
        <v>326</v>
      </c>
    </row>
    <row r="241" s="13" customFormat="1">
      <c r="A241" s="13"/>
      <c r="B241" s="258"/>
      <c r="C241" s="259"/>
      <c r="D241" s="260" t="s">
        <v>173</v>
      </c>
      <c r="E241" s="261" t="s">
        <v>1</v>
      </c>
      <c r="F241" s="262" t="s">
        <v>327</v>
      </c>
      <c r="G241" s="259"/>
      <c r="H241" s="263">
        <v>0.5</v>
      </c>
      <c r="I241" s="264"/>
      <c r="J241" s="259"/>
      <c r="K241" s="259"/>
      <c r="L241" s="265"/>
      <c r="M241" s="266"/>
      <c r="N241" s="267"/>
      <c r="O241" s="267"/>
      <c r="P241" s="267"/>
      <c r="Q241" s="267"/>
      <c r="R241" s="267"/>
      <c r="S241" s="267"/>
      <c r="T241" s="26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9" t="s">
        <v>173</v>
      </c>
      <c r="AU241" s="269" t="s">
        <v>88</v>
      </c>
      <c r="AV241" s="13" t="s">
        <v>88</v>
      </c>
      <c r="AW241" s="13" t="s">
        <v>32</v>
      </c>
      <c r="AX241" s="13" t="s">
        <v>86</v>
      </c>
      <c r="AY241" s="269" t="s">
        <v>164</v>
      </c>
    </row>
    <row r="242" s="12" customFormat="1" ht="22.8" customHeight="1">
      <c r="A242" s="12"/>
      <c r="B242" s="231"/>
      <c r="C242" s="232"/>
      <c r="D242" s="233" t="s">
        <v>77</v>
      </c>
      <c r="E242" s="244" t="s">
        <v>328</v>
      </c>
      <c r="F242" s="244" t="s">
        <v>329</v>
      </c>
      <c r="G242" s="232"/>
      <c r="H242" s="232"/>
      <c r="I242" s="235"/>
      <c r="J242" s="245">
        <f>BK242</f>
        <v>0</v>
      </c>
      <c r="K242" s="232"/>
      <c r="L242" s="236"/>
      <c r="M242" s="237"/>
      <c r="N242" s="238"/>
      <c r="O242" s="238"/>
      <c r="P242" s="239">
        <f>SUM(P243:P248)</f>
        <v>0</v>
      </c>
      <c r="Q242" s="238"/>
      <c r="R242" s="239">
        <f>SUM(R243:R248)</f>
        <v>0</v>
      </c>
      <c r="S242" s="238"/>
      <c r="T242" s="240">
        <f>SUM(T243:T248)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41" t="s">
        <v>86</v>
      </c>
      <c r="AT242" s="242" t="s">
        <v>77</v>
      </c>
      <c r="AU242" s="242" t="s">
        <v>86</v>
      </c>
      <c r="AY242" s="241" t="s">
        <v>164</v>
      </c>
      <c r="BK242" s="243">
        <f>SUM(BK243:BK248)</f>
        <v>0</v>
      </c>
    </row>
    <row r="243" s="2" customFormat="1" ht="24.15" customHeight="1">
      <c r="A243" s="41"/>
      <c r="B243" s="42"/>
      <c r="C243" s="246" t="s">
        <v>330</v>
      </c>
      <c r="D243" s="246" t="s">
        <v>166</v>
      </c>
      <c r="E243" s="247" t="s">
        <v>331</v>
      </c>
      <c r="F243" s="248" t="s">
        <v>332</v>
      </c>
      <c r="G243" s="249" t="s">
        <v>186</v>
      </c>
      <c r="H243" s="250">
        <v>2.5289999999999999</v>
      </c>
      <c r="I243" s="251"/>
      <c r="J243" s="252">
        <f>ROUND(I243*H243,2)</f>
        <v>0</v>
      </c>
      <c r="K243" s="248" t="s">
        <v>170</v>
      </c>
      <c r="L243" s="44"/>
      <c r="M243" s="253" t="s">
        <v>1</v>
      </c>
      <c r="N243" s="254" t="s">
        <v>43</v>
      </c>
      <c r="O243" s="94"/>
      <c r="P243" s="255">
        <f>O243*H243</f>
        <v>0</v>
      </c>
      <c r="Q243" s="255">
        <v>0</v>
      </c>
      <c r="R243" s="255">
        <f>Q243*H243</f>
        <v>0</v>
      </c>
      <c r="S243" s="255">
        <v>0</v>
      </c>
      <c r="T243" s="256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57" t="s">
        <v>171</v>
      </c>
      <c r="AT243" s="257" t="s">
        <v>166</v>
      </c>
      <c r="AU243" s="257" t="s">
        <v>88</v>
      </c>
      <c r="AY243" s="18" t="s">
        <v>164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8" t="s">
        <v>86</v>
      </c>
      <c r="BK243" s="146">
        <f>ROUND(I243*H243,2)</f>
        <v>0</v>
      </c>
      <c r="BL243" s="18" t="s">
        <v>171</v>
      </c>
      <c r="BM243" s="257" t="s">
        <v>333</v>
      </c>
    </row>
    <row r="244" s="2" customFormat="1" ht="33" customHeight="1">
      <c r="A244" s="41"/>
      <c r="B244" s="42"/>
      <c r="C244" s="246" t="s">
        <v>334</v>
      </c>
      <c r="D244" s="246" t="s">
        <v>166</v>
      </c>
      <c r="E244" s="247" t="s">
        <v>335</v>
      </c>
      <c r="F244" s="248" t="s">
        <v>336</v>
      </c>
      <c r="G244" s="249" t="s">
        <v>186</v>
      </c>
      <c r="H244" s="250">
        <v>2.5289999999999999</v>
      </c>
      <c r="I244" s="251"/>
      <c r="J244" s="252">
        <f>ROUND(I244*H244,2)</f>
        <v>0</v>
      </c>
      <c r="K244" s="248" t="s">
        <v>170</v>
      </c>
      <c r="L244" s="44"/>
      <c r="M244" s="253" t="s">
        <v>1</v>
      </c>
      <c r="N244" s="254" t="s">
        <v>43</v>
      </c>
      <c r="O244" s="94"/>
      <c r="P244" s="255">
        <f>O244*H244</f>
        <v>0</v>
      </c>
      <c r="Q244" s="255">
        <v>0</v>
      </c>
      <c r="R244" s="255">
        <f>Q244*H244</f>
        <v>0</v>
      </c>
      <c r="S244" s="255">
        <v>0</v>
      </c>
      <c r="T244" s="256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57" t="s">
        <v>171</v>
      </c>
      <c r="AT244" s="257" t="s">
        <v>166</v>
      </c>
      <c r="AU244" s="257" t="s">
        <v>88</v>
      </c>
      <c r="AY244" s="18" t="s">
        <v>164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8" t="s">
        <v>86</v>
      </c>
      <c r="BK244" s="146">
        <f>ROUND(I244*H244,2)</f>
        <v>0</v>
      </c>
      <c r="BL244" s="18" t="s">
        <v>171</v>
      </c>
      <c r="BM244" s="257" t="s">
        <v>337</v>
      </c>
    </row>
    <row r="245" s="2" customFormat="1" ht="24.15" customHeight="1">
      <c r="A245" s="41"/>
      <c r="B245" s="42"/>
      <c r="C245" s="246" t="s">
        <v>338</v>
      </c>
      <c r="D245" s="246" t="s">
        <v>166</v>
      </c>
      <c r="E245" s="247" t="s">
        <v>339</v>
      </c>
      <c r="F245" s="248" t="s">
        <v>340</v>
      </c>
      <c r="G245" s="249" t="s">
        <v>186</v>
      </c>
      <c r="H245" s="250">
        <v>2.5289999999999999</v>
      </c>
      <c r="I245" s="251"/>
      <c r="J245" s="252">
        <f>ROUND(I245*H245,2)</f>
        <v>0</v>
      </c>
      <c r="K245" s="248" t="s">
        <v>170</v>
      </c>
      <c r="L245" s="44"/>
      <c r="M245" s="253" t="s">
        <v>1</v>
      </c>
      <c r="N245" s="254" t="s">
        <v>43</v>
      </c>
      <c r="O245" s="94"/>
      <c r="P245" s="255">
        <f>O245*H245</f>
        <v>0</v>
      </c>
      <c r="Q245" s="255">
        <v>0</v>
      </c>
      <c r="R245" s="255">
        <f>Q245*H245</f>
        <v>0</v>
      </c>
      <c r="S245" s="255">
        <v>0</v>
      </c>
      <c r="T245" s="256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57" t="s">
        <v>171</v>
      </c>
      <c r="AT245" s="257" t="s">
        <v>166</v>
      </c>
      <c r="AU245" s="257" t="s">
        <v>88</v>
      </c>
      <c r="AY245" s="18" t="s">
        <v>164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8" t="s">
        <v>86</v>
      </c>
      <c r="BK245" s="146">
        <f>ROUND(I245*H245,2)</f>
        <v>0</v>
      </c>
      <c r="BL245" s="18" t="s">
        <v>171</v>
      </c>
      <c r="BM245" s="257" t="s">
        <v>341</v>
      </c>
    </row>
    <row r="246" s="2" customFormat="1" ht="24.15" customHeight="1">
      <c r="A246" s="41"/>
      <c r="B246" s="42"/>
      <c r="C246" s="246" t="s">
        <v>342</v>
      </c>
      <c r="D246" s="246" t="s">
        <v>166</v>
      </c>
      <c r="E246" s="247" t="s">
        <v>343</v>
      </c>
      <c r="F246" s="248" t="s">
        <v>344</v>
      </c>
      <c r="G246" s="249" t="s">
        <v>186</v>
      </c>
      <c r="H246" s="250">
        <v>35.405999999999999</v>
      </c>
      <c r="I246" s="251"/>
      <c r="J246" s="252">
        <f>ROUND(I246*H246,2)</f>
        <v>0</v>
      </c>
      <c r="K246" s="248" t="s">
        <v>170</v>
      </c>
      <c r="L246" s="44"/>
      <c r="M246" s="253" t="s">
        <v>1</v>
      </c>
      <c r="N246" s="254" t="s">
        <v>43</v>
      </c>
      <c r="O246" s="94"/>
      <c r="P246" s="255">
        <f>O246*H246</f>
        <v>0</v>
      </c>
      <c r="Q246" s="255">
        <v>0</v>
      </c>
      <c r="R246" s="255">
        <f>Q246*H246</f>
        <v>0</v>
      </c>
      <c r="S246" s="255">
        <v>0</v>
      </c>
      <c r="T246" s="256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57" t="s">
        <v>171</v>
      </c>
      <c r="AT246" s="257" t="s">
        <v>166</v>
      </c>
      <c r="AU246" s="257" t="s">
        <v>88</v>
      </c>
      <c r="AY246" s="18" t="s">
        <v>164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8" t="s">
        <v>86</v>
      </c>
      <c r="BK246" s="146">
        <f>ROUND(I246*H246,2)</f>
        <v>0</v>
      </c>
      <c r="BL246" s="18" t="s">
        <v>171</v>
      </c>
      <c r="BM246" s="257" t="s">
        <v>345</v>
      </c>
    </row>
    <row r="247" s="13" customFormat="1">
      <c r="A247" s="13"/>
      <c r="B247" s="258"/>
      <c r="C247" s="259"/>
      <c r="D247" s="260" t="s">
        <v>173</v>
      </c>
      <c r="E247" s="259"/>
      <c r="F247" s="262" t="s">
        <v>346</v>
      </c>
      <c r="G247" s="259"/>
      <c r="H247" s="263">
        <v>35.405999999999999</v>
      </c>
      <c r="I247" s="264"/>
      <c r="J247" s="259"/>
      <c r="K247" s="259"/>
      <c r="L247" s="265"/>
      <c r="M247" s="266"/>
      <c r="N247" s="267"/>
      <c r="O247" s="267"/>
      <c r="P247" s="267"/>
      <c r="Q247" s="267"/>
      <c r="R247" s="267"/>
      <c r="S247" s="267"/>
      <c r="T247" s="26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9" t="s">
        <v>173</v>
      </c>
      <c r="AU247" s="269" t="s">
        <v>88</v>
      </c>
      <c r="AV247" s="13" t="s">
        <v>88</v>
      </c>
      <c r="AW247" s="13" t="s">
        <v>4</v>
      </c>
      <c r="AX247" s="13" t="s">
        <v>86</v>
      </c>
      <c r="AY247" s="269" t="s">
        <v>164</v>
      </c>
    </row>
    <row r="248" s="2" customFormat="1" ht="44.25" customHeight="1">
      <c r="A248" s="41"/>
      <c r="B248" s="42"/>
      <c r="C248" s="246" t="s">
        <v>347</v>
      </c>
      <c r="D248" s="246" t="s">
        <v>166</v>
      </c>
      <c r="E248" s="247" t="s">
        <v>348</v>
      </c>
      <c r="F248" s="248" t="s">
        <v>349</v>
      </c>
      <c r="G248" s="249" t="s">
        <v>186</v>
      </c>
      <c r="H248" s="250">
        <v>2.5289999999999999</v>
      </c>
      <c r="I248" s="251"/>
      <c r="J248" s="252">
        <f>ROUND(I248*H248,2)</f>
        <v>0</v>
      </c>
      <c r="K248" s="248" t="s">
        <v>170</v>
      </c>
      <c r="L248" s="44"/>
      <c r="M248" s="253" t="s">
        <v>1</v>
      </c>
      <c r="N248" s="254" t="s">
        <v>43</v>
      </c>
      <c r="O248" s="94"/>
      <c r="P248" s="255">
        <f>O248*H248</f>
        <v>0</v>
      </c>
      <c r="Q248" s="255">
        <v>0</v>
      </c>
      <c r="R248" s="255">
        <f>Q248*H248</f>
        <v>0</v>
      </c>
      <c r="S248" s="255">
        <v>0</v>
      </c>
      <c r="T248" s="256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57" t="s">
        <v>171</v>
      </c>
      <c r="AT248" s="257" t="s">
        <v>166</v>
      </c>
      <c r="AU248" s="257" t="s">
        <v>88</v>
      </c>
      <c r="AY248" s="18" t="s">
        <v>164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8" t="s">
        <v>86</v>
      </c>
      <c r="BK248" s="146">
        <f>ROUND(I248*H248,2)</f>
        <v>0</v>
      </c>
      <c r="BL248" s="18" t="s">
        <v>171</v>
      </c>
      <c r="BM248" s="257" t="s">
        <v>350</v>
      </c>
    </row>
    <row r="249" s="12" customFormat="1" ht="22.8" customHeight="1">
      <c r="A249" s="12"/>
      <c r="B249" s="231"/>
      <c r="C249" s="232"/>
      <c r="D249" s="233" t="s">
        <v>77</v>
      </c>
      <c r="E249" s="244" t="s">
        <v>351</v>
      </c>
      <c r="F249" s="244" t="s">
        <v>352</v>
      </c>
      <c r="G249" s="232"/>
      <c r="H249" s="232"/>
      <c r="I249" s="235"/>
      <c r="J249" s="245">
        <f>BK249</f>
        <v>0</v>
      </c>
      <c r="K249" s="232"/>
      <c r="L249" s="236"/>
      <c r="M249" s="237"/>
      <c r="N249" s="238"/>
      <c r="O249" s="238"/>
      <c r="P249" s="239">
        <f>SUM(P250:P251)</f>
        <v>0</v>
      </c>
      <c r="Q249" s="238"/>
      <c r="R249" s="239">
        <f>SUM(R250:R251)</f>
        <v>0</v>
      </c>
      <c r="S249" s="238"/>
      <c r="T249" s="240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41" t="s">
        <v>86</v>
      </c>
      <c r="AT249" s="242" t="s">
        <v>77</v>
      </c>
      <c r="AU249" s="242" t="s">
        <v>86</v>
      </c>
      <c r="AY249" s="241" t="s">
        <v>164</v>
      </c>
      <c r="BK249" s="243">
        <f>SUM(BK250:BK251)</f>
        <v>0</v>
      </c>
    </row>
    <row r="250" s="2" customFormat="1" ht="21.75" customHeight="1">
      <c r="A250" s="41"/>
      <c r="B250" s="42"/>
      <c r="C250" s="246" t="s">
        <v>353</v>
      </c>
      <c r="D250" s="246" t="s">
        <v>166</v>
      </c>
      <c r="E250" s="247" t="s">
        <v>354</v>
      </c>
      <c r="F250" s="248" t="s">
        <v>355</v>
      </c>
      <c r="G250" s="249" t="s">
        <v>186</v>
      </c>
      <c r="H250" s="250">
        <v>2.3530000000000002</v>
      </c>
      <c r="I250" s="251"/>
      <c r="J250" s="252">
        <f>ROUND(I250*H250,2)</f>
        <v>0</v>
      </c>
      <c r="K250" s="248" t="s">
        <v>170</v>
      </c>
      <c r="L250" s="44"/>
      <c r="M250" s="253" t="s">
        <v>1</v>
      </c>
      <c r="N250" s="254" t="s">
        <v>43</v>
      </c>
      <c r="O250" s="94"/>
      <c r="P250" s="255">
        <f>O250*H250</f>
        <v>0</v>
      </c>
      <c r="Q250" s="255">
        <v>0</v>
      </c>
      <c r="R250" s="255">
        <f>Q250*H250</f>
        <v>0</v>
      </c>
      <c r="S250" s="255">
        <v>0</v>
      </c>
      <c r="T250" s="256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57" t="s">
        <v>171</v>
      </c>
      <c r="AT250" s="257" t="s">
        <v>166</v>
      </c>
      <c r="AU250" s="257" t="s">
        <v>88</v>
      </c>
      <c r="AY250" s="18" t="s">
        <v>164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8" t="s">
        <v>86</v>
      </c>
      <c r="BK250" s="146">
        <f>ROUND(I250*H250,2)</f>
        <v>0</v>
      </c>
      <c r="BL250" s="18" t="s">
        <v>171</v>
      </c>
      <c r="BM250" s="257" t="s">
        <v>356</v>
      </c>
    </row>
    <row r="251" s="2" customFormat="1" ht="24.15" customHeight="1">
      <c r="A251" s="41"/>
      <c r="B251" s="42"/>
      <c r="C251" s="246" t="s">
        <v>357</v>
      </c>
      <c r="D251" s="246" t="s">
        <v>166</v>
      </c>
      <c r="E251" s="247" t="s">
        <v>358</v>
      </c>
      <c r="F251" s="248" t="s">
        <v>359</v>
      </c>
      <c r="G251" s="249" t="s">
        <v>186</v>
      </c>
      <c r="H251" s="250">
        <v>2.3530000000000002</v>
      </c>
      <c r="I251" s="251"/>
      <c r="J251" s="252">
        <f>ROUND(I251*H251,2)</f>
        <v>0</v>
      </c>
      <c r="K251" s="248" t="s">
        <v>170</v>
      </c>
      <c r="L251" s="44"/>
      <c r="M251" s="253" t="s">
        <v>1</v>
      </c>
      <c r="N251" s="254" t="s">
        <v>43</v>
      </c>
      <c r="O251" s="94"/>
      <c r="P251" s="255">
        <f>O251*H251</f>
        <v>0</v>
      </c>
      <c r="Q251" s="255">
        <v>0</v>
      </c>
      <c r="R251" s="255">
        <f>Q251*H251</f>
        <v>0</v>
      </c>
      <c r="S251" s="255">
        <v>0</v>
      </c>
      <c r="T251" s="25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57" t="s">
        <v>171</v>
      </c>
      <c r="AT251" s="257" t="s">
        <v>166</v>
      </c>
      <c r="AU251" s="257" t="s">
        <v>88</v>
      </c>
      <c r="AY251" s="18" t="s">
        <v>164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8" t="s">
        <v>86</v>
      </c>
      <c r="BK251" s="146">
        <f>ROUND(I251*H251,2)</f>
        <v>0</v>
      </c>
      <c r="BL251" s="18" t="s">
        <v>171</v>
      </c>
      <c r="BM251" s="257" t="s">
        <v>360</v>
      </c>
    </row>
    <row r="252" s="12" customFormat="1" ht="25.92" customHeight="1">
      <c r="A252" s="12"/>
      <c r="B252" s="231"/>
      <c r="C252" s="232"/>
      <c r="D252" s="233" t="s">
        <v>77</v>
      </c>
      <c r="E252" s="234" t="s">
        <v>361</v>
      </c>
      <c r="F252" s="234" t="s">
        <v>362</v>
      </c>
      <c r="G252" s="232"/>
      <c r="H252" s="232"/>
      <c r="I252" s="235"/>
      <c r="J252" s="211">
        <f>BK252</f>
        <v>0</v>
      </c>
      <c r="K252" s="232"/>
      <c r="L252" s="236"/>
      <c r="M252" s="237"/>
      <c r="N252" s="238"/>
      <c r="O252" s="238"/>
      <c r="P252" s="239">
        <f>P253+P284+P285+P329+P360+P366+P373+P432+P452+P490</f>
        <v>0</v>
      </c>
      <c r="Q252" s="238"/>
      <c r="R252" s="239">
        <f>R253+R284+R285+R329+R360+R366+R373+R432+R452+R490</f>
        <v>1.00964798</v>
      </c>
      <c r="S252" s="238"/>
      <c r="T252" s="240">
        <f>T253+T284+T285+T329+T360+T366+T373+T432+T452+T490</f>
        <v>2.0892176800000004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41" t="s">
        <v>88</v>
      </c>
      <c r="AT252" s="242" t="s">
        <v>77</v>
      </c>
      <c r="AU252" s="242" t="s">
        <v>78</v>
      </c>
      <c r="AY252" s="241" t="s">
        <v>164</v>
      </c>
      <c r="BK252" s="243">
        <f>BK253+BK284+BK285+BK329+BK360+BK366+BK373+BK432+BK452+BK490</f>
        <v>0</v>
      </c>
    </row>
    <row r="253" s="12" customFormat="1" ht="22.8" customHeight="1">
      <c r="A253" s="12"/>
      <c r="B253" s="231"/>
      <c r="C253" s="232"/>
      <c r="D253" s="233" t="s">
        <v>77</v>
      </c>
      <c r="E253" s="244" t="s">
        <v>363</v>
      </c>
      <c r="F253" s="244" t="s">
        <v>364</v>
      </c>
      <c r="G253" s="232"/>
      <c r="H253" s="232"/>
      <c r="I253" s="235"/>
      <c r="J253" s="245">
        <f>BK253</f>
        <v>0</v>
      </c>
      <c r="K253" s="232"/>
      <c r="L253" s="236"/>
      <c r="M253" s="237"/>
      <c r="N253" s="238"/>
      <c r="O253" s="238"/>
      <c r="P253" s="239">
        <f>SUM(P254:P283)</f>
        <v>0</v>
      </c>
      <c r="Q253" s="238"/>
      <c r="R253" s="239">
        <f>SUM(R254:R283)</f>
        <v>0.010540920000000002</v>
      </c>
      <c r="S253" s="238"/>
      <c r="T253" s="240">
        <f>SUM(T254:T283)</f>
        <v>0.79886400000000002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41" t="s">
        <v>88</v>
      </c>
      <c r="AT253" s="242" t="s">
        <v>77</v>
      </c>
      <c r="AU253" s="242" t="s">
        <v>86</v>
      </c>
      <c r="AY253" s="241" t="s">
        <v>164</v>
      </c>
      <c r="BK253" s="243">
        <f>SUM(BK254:BK283)</f>
        <v>0</v>
      </c>
    </row>
    <row r="254" s="2" customFormat="1" ht="24.15" customHeight="1">
      <c r="A254" s="41"/>
      <c r="B254" s="42"/>
      <c r="C254" s="246" t="s">
        <v>365</v>
      </c>
      <c r="D254" s="246" t="s">
        <v>166</v>
      </c>
      <c r="E254" s="247" t="s">
        <v>366</v>
      </c>
      <c r="F254" s="248" t="s">
        <v>367</v>
      </c>
      <c r="G254" s="249" t="s">
        <v>177</v>
      </c>
      <c r="H254" s="250">
        <v>9.5</v>
      </c>
      <c r="I254" s="251"/>
      <c r="J254" s="252">
        <f>ROUND(I254*H254,2)</f>
        <v>0</v>
      </c>
      <c r="K254" s="248" t="s">
        <v>170</v>
      </c>
      <c r="L254" s="44"/>
      <c r="M254" s="253" t="s">
        <v>1</v>
      </c>
      <c r="N254" s="254" t="s">
        <v>43</v>
      </c>
      <c r="O254" s="94"/>
      <c r="P254" s="255">
        <f>O254*H254</f>
        <v>0</v>
      </c>
      <c r="Q254" s="255">
        <v>0</v>
      </c>
      <c r="R254" s="255">
        <f>Q254*H254</f>
        <v>0</v>
      </c>
      <c r="S254" s="255">
        <v>0.084000000000000005</v>
      </c>
      <c r="T254" s="256">
        <f>S254*H254</f>
        <v>0.79800000000000004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57" t="s">
        <v>267</v>
      </c>
      <c r="AT254" s="257" t="s">
        <v>166</v>
      </c>
      <c r="AU254" s="257" t="s">
        <v>88</v>
      </c>
      <c r="AY254" s="18" t="s">
        <v>164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8" t="s">
        <v>86</v>
      </c>
      <c r="BK254" s="146">
        <f>ROUND(I254*H254,2)</f>
        <v>0</v>
      </c>
      <c r="BL254" s="18" t="s">
        <v>267</v>
      </c>
      <c r="BM254" s="257" t="s">
        <v>368</v>
      </c>
    </row>
    <row r="255" s="13" customFormat="1">
      <c r="A255" s="13"/>
      <c r="B255" s="258"/>
      <c r="C255" s="259"/>
      <c r="D255" s="260" t="s">
        <v>173</v>
      </c>
      <c r="E255" s="261" t="s">
        <v>1</v>
      </c>
      <c r="F255" s="262" t="s">
        <v>369</v>
      </c>
      <c r="G255" s="259"/>
      <c r="H255" s="263">
        <v>4.3200000000000003</v>
      </c>
      <c r="I255" s="264"/>
      <c r="J255" s="259"/>
      <c r="K255" s="259"/>
      <c r="L255" s="265"/>
      <c r="M255" s="266"/>
      <c r="N255" s="267"/>
      <c r="O255" s="267"/>
      <c r="P255" s="267"/>
      <c r="Q255" s="267"/>
      <c r="R255" s="267"/>
      <c r="S255" s="267"/>
      <c r="T255" s="26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9" t="s">
        <v>173</v>
      </c>
      <c r="AU255" s="269" t="s">
        <v>88</v>
      </c>
      <c r="AV255" s="13" t="s">
        <v>88</v>
      </c>
      <c r="AW255" s="13" t="s">
        <v>32</v>
      </c>
      <c r="AX255" s="13" t="s">
        <v>78</v>
      </c>
      <c r="AY255" s="269" t="s">
        <v>164</v>
      </c>
    </row>
    <row r="256" s="13" customFormat="1">
      <c r="A256" s="13"/>
      <c r="B256" s="258"/>
      <c r="C256" s="259"/>
      <c r="D256" s="260" t="s">
        <v>173</v>
      </c>
      <c r="E256" s="261" t="s">
        <v>1</v>
      </c>
      <c r="F256" s="262" t="s">
        <v>370</v>
      </c>
      <c r="G256" s="259"/>
      <c r="H256" s="263">
        <v>5.1799999999999997</v>
      </c>
      <c r="I256" s="264"/>
      <c r="J256" s="259"/>
      <c r="K256" s="259"/>
      <c r="L256" s="265"/>
      <c r="M256" s="266"/>
      <c r="N256" s="267"/>
      <c r="O256" s="267"/>
      <c r="P256" s="267"/>
      <c r="Q256" s="267"/>
      <c r="R256" s="267"/>
      <c r="S256" s="267"/>
      <c r="T256" s="26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9" t="s">
        <v>173</v>
      </c>
      <c r="AU256" s="269" t="s">
        <v>88</v>
      </c>
      <c r="AV256" s="13" t="s">
        <v>88</v>
      </c>
      <c r="AW256" s="13" t="s">
        <v>32</v>
      </c>
      <c r="AX256" s="13" t="s">
        <v>78</v>
      </c>
      <c r="AY256" s="269" t="s">
        <v>164</v>
      </c>
    </row>
    <row r="257" s="14" customFormat="1">
      <c r="A257" s="14"/>
      <c r="B257" s="270"/>
      <c r="C257" s="271"/>
      <c r="D257" s="260" t="s">
        <v>173</v>
      </c>
      <c r="E257" s="272" t="s">
        <v>1</v>
      </c>
      <c r="F257" s="273" t="s">
        <v>199</v>
      </c>
      <c r="G257" s="271"/>
      <c r="H257" s="274">
        <v>9.5</v>
      </c>
      <c r="I257" s="275"/>
      <c r="J257" s="271"/>
      <c r="K257" s="271"/>
      <c r="L257" s="276"/>
      <c r="M257" s="277"/>
      <c r="N257" s="278"/>
      <c r="O257" s="278"/>
      <c r="P257" s="278"/>
      <c r="Q257" s="278"/>
      <c r="R257" s="278"/>
      <c r="S257" s="278"/>
      <c r="T257" s="27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80" t="s">
        <v>173</v>
      </c>
      <c r="AU257" s="280" t="s">
        <v>88</v>
      </c>
      <c r="AV257" s="14" t="s">
        <v>171</v>
      </c>
      <c r="AW257" s="14" t="s">
        <v>32</v>
      </c>
      <c r="AX257" s="14" t="s">
        <v>86</v>
      </c>
      <c r="AY257" s="280" t="s">
        <v>164</v>
      </c>
    </row>
    <row r="258" s="2" customFormat="1" ht="24.15" customHeight="1">
      <c r="A258" s="41"/>
      <c r="B258" s="42"/>
      <c r="C258" s="246" t="s">
        <v>371</v>
      </c>
      <c r="D258" s="246" t="s">
        <v>166</v>
      </c>
      <c r="E258" s="247" t="s">
        <v>372</v>
      </c>
      <c r="F258" s="248" t="s">
        <v>373</v>
      </c>
      <c r="G258" s="249" t="s">
        <v>177</v>
      </c>
      <c r="H258" s="250">
        <v>0.23999999999999999</v>
      </c>
      <c r="I258" s="251"/>
      <c r="J258" s="252">
        <f>ROUND(I258*H258,2)</f>
        <v>0</v>
      </c>
      <c r="K258" s="248" t="s">
        <v>1</v>
      </c>
      <c r="L258" s="44"/>
      <c r="M258" s="253" t="s">
        <v>1</v>
      </c>
      <c r="N258" s="254" t="s">
        <v>43</v>
      </c>
      <c r="O258" s="94"/>
      <c r="P258" s="255">
        <f>O258*H258</f>
        <v>0</v>
      </c>
      <c r="Q258" s="255">
        <v>0</v>
      </c>
      <c r="R258" s="255">
        <f>Q258*H258</f>
        <v>0</v>
      </c>
      <c r="S258" s="255">
        <v>0.00040000000000000002</v>
      </c>
      <c r="T258" s="256">
        <f>S258*H258</f>
        <v>9.6000000000000002E-05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57" t="s">
        <v>267</v>
      </c>
      <c r="AT258" s="257" t="s">
        <v>166</v>
      </c>
      <c r="AU258" s="257" t="s">
        <v>88</v>
      </c>
      <c r="AY258" s="18" t="s">
        <v>164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8" t="s">
        <v>86</v>
      </c>
      <c r="BK258" s="146">
        <f>ROUND(I258*H258,2)</f>
        <v>0</v>
      </c>
      <c r="BL258" s="18" t="s">
        <v>267</v>
      </c>
      <c r="BM258" s="257" t="s">
        <v>374</v>
      </c>
    </row>
    <row r="259" s="13" customFormat="1">
      <c r="A259" s="13"/>
      <c r="B259" s="258"/>
      <c r="C259" s="259"/>
      <c r="D259" s="260" t="s">
        <v>173</v>
      </c>
      <c r="E259" s="261" t="s">
        <v>1</v>
      </c>
      <c r="F259" s="262" t="s">
        <v>375</v>
      </c>
      <c r="G259" s="259"/>
      <c r="H259" s="263">
        <v>0.23999999999999999</v>
      </c>
      <c r="I259" s="264"/>
      <c r="J259" s="259"/>
      <c r="K259" s="259"/>
      <c r="L259" s="265"/>
      <c r="M259" s="266"/>
      <c r="N259" s="267"/>
      <c r="O259" s="267"/>
      <c r="P259" s="267"/>
      <c r="Q259" s="267"/>
      <c r="R259" s="267"/>
      <c r="S259" s="267"/>
      <c r="T259" s="26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9" t="s">
        <v>173</v>
      </c>
      <c r="AU259" s="269" t="s">
        <v>88</v>
      </c>
      <c r="AV259" s="13" t="s">
        <v>88</v>
      </c>
      <c r="AW259" s="13" t="s">
        <v>32</v>
      </c>
      <c r="AX259" s="13" t="s">
        <v>86</v>
      </c>
      <c r="AY259" s="269" t="s">
        <v>164</v>
      </c>
    </row>
    <row r="260" s="2" customFormat="1" ht="24.15" customHeight="1">
      <c r="A260" s="41"/>
      <c r="B260" s="42"/>
      <c r="C260" s="246" t="s">
        <v>376</v>
      </c>
      <c r="D260" s="246" t="s">
        <v>166</v>
      </c>
      <c r="E260" s="247" t="s">
        <v>377</v>
      </c>
      <c r="F260" s="248" t="s">
        <v>378</v>
      </c>
      <c r="G260" s="249" t="s">
        <v>177</v>
      </c>
      <c r="H260" s="250">
        <v>0.23999999999999999</v>
      </c>
      <c r="I260" s="251"/>
      <c r="J260" s="252">
        <f>ROUND(I260*H260,2)</f>
        <v>0</v>
      </c>
      <c r="K260" s="248" t="s">
        <v>170</v>
      </c>
      <c r="L260" s="44"/>
      <c r="M260" s="253" t="s">
        <v>1</v>
      </c>
      <c r="N260" s="254" t="s">
        <v>43</v>
      </c>
      <c r="O260" s="94"/>
      <c r="P260" s="255">
        <f>O260*H260</f>
        <v>0</v>
      </c>
      <c r="Q260" s="255">
        <v>0</v>
      </c>
      <c r="R260" s="255">
        <f>Q260*H260</f>
        <v>0</v>
      </c>
      <c r="S260" s="255">
        <v>0.0032000000000000002</v>
      </c>
      <c r="T260" s="256">
        <f>S260*H260</f>
        <v>0.00076800000000000002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57" t="s">
        <v>267</v>
      </c>
      <c r="AT260" s="257" t="s">
        <v>166</v>
      </c>
      <c r="AU260" s="257" t="s">
        <v>88</v>
      </c>
      <c r="AY260" s="18" t="s">
        <v>164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8" t="s">
        <v>86</v>
      </c>
      <c r="BK260" s="146">
        <f>ROUND(I260*H260,2)</f>
        <v>0</v>
      </c>
      <c r="BL260" s="18" t="s">
        <v>267</v>
      </c>
      <c r="BM260" s="257" t="s">
        <v>379</v>
      </c>
    </row>
    <row r="261" s="13" customFormat="1">
      <c r="A261" s="13"/>
      <c r="B261" s="258"/>
      <c r="C261" s="259"/>
      <c r="D261" s="260" t="s">
        <v>173</v>
      </c>
      <c r="E261" s="261" t="s">
        <v>1</v>
      </c>
      <c r="F261" s="262" t="s">
        <v>380</v>
      </c>
      <c r="G261" s="259"/>
      <c r="H261" s="263">
        <v>0.23999999999999999</v>
      </c>
      <c r="I261" s="264"/>
      <c r="J261" s="259"/>
      <c r="K261" s="259"/>
      <c r="L261" s="265"/>
      <c r="M261" s="266"/>
      <c r="N261" s="267"/>
      <c r="O261" s="267"/>
      <c r="P261" s="267"/>
      <c r="Q261" s="267"/>
      <c r="R261" s="267"/>
      <c r="S261" s="267"/>
      <c r="T261" s="26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9" t="s">
        <v>173</v>
      </c>
      <c r="AU261" s="269" t="s">
        <v>88</v>
      </c>
      <c r="AV261" s="13" t="s">
        <v>88</v>
      </c>
      <c r="AW261" s="13" t="s">
        <v>32</v>
      </c>
      <c r="AX261" s="13" t="s">
        <v>86</v>
      </c>
      <c r="AY261" s="269" t="s">
        <v>164</v>
      </c>
    </row>
    <row r="262" s="2" customFormat="1" ht="24.15" customHeight="1">
      <c r="A262" s="41"/>
      <c r="B262" s="42"/>
      <c r="C262" s="246" t="s">
        <v>381</v>
      </c>
      <c r="D262" s="246" t="s">
        <v>166</v>
      </c>
      <c r="E262" s="247" t="s">
        <v>382</v>
      </c>
      <c r="F262" s="248" t="s">
        <v>383</v>
      </c>
      <c r="G262" s="249" t="s">
        <v>177</v>
      </c>
      <c r="H262" s="250">
        <v>0.47999999999999998</v>
      </c>
      <c r="I262" s="251"/>
      <c r="J262" s="252">
        <f>ROUND(I262*H262,2)</f>
        <v>0</v>
      </c>
      <c r="K262" s="248" t="s">
        <v>170</v>
      </c>
      <c r="L262" s="44"/>
      <c r="M262" s="253" t="s">
        <v>1</v>
      </c>
      <c r="N262" s="254" t="s">
        <v>43</v>
      </c>
      <c r="O262" s="94"/>
      <c r="P262" s="255">
        <f>O262*H262</f>
        <v>0</v>
      </c>
      <c r="Q262" s="255">
        <v>0.00012999999999999999</v>
      </c>
      <c r="R262" s="255">
        <f>Q262*H262</f>
        <v>6.2399999999999999E-05</v>
      </c>
      <c r="S262" s="255">
        <v>0</v>
      </c>
      <c r="T262" s="256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57" t="s">
        <v>267</v>
      </c>
      <c r="AT262" s="257" t="s">
        <v>166</v>
      </c>
      <c r="AU262" s="257" t="s">
        <v>88</v>
      </c>
      <c r="AY262" s="18" t="s">
        <v>164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8" t="s">
        <v>86</v>
      </c>
      <c r="BK262" s="146">
        <f>ROUND(I262*H262,2)</f>
        <v>0</v>
      </c>
      <c r="BL262" s="18" t="s">
        <v>267</v>
      </c>
      <c r="BM262" s="257" t="s">
        <v>384</v>
      </c>
    </row>
    <row r="263" s="13" customFormat="1">
      <c r="A263" s="13"/>
      <c r="B263" s="258"/>
      <c r="C263" s="259"/>
      <c r="D263" s="260" t="s">
        <v>173</v>
      </c>
      <c r="E263" s="261" t="s">
        <v>1</v>
      </c>
      <c r="F263" s="262" t="s">
        <v>385</v>
      </c>
      <c r="G263" s="259"/>
      <c r="H263" s="263">
        <v>0.47999999999999998</v>
      </c>
      <c r="I263" s="264"/>
      <c r="J263" s="259"/>
      <c r="K263" s="259"/>
      <c r="L263" s="265"/>
      <c r="M263" s="266"/>
      <c r="N263" s="267"/>
      <c r="O263" s="267"/>
      <c r="P263" s="267"/>
      <c r="Q263" s="267"/>
      <c r="R263" s="267"/>
      <c r="S263" s="267"/>
      <c r="T263" s="26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9" t="s">
        <v>173</v>
      </c>
      <c r="AU263" s="269" t="s">
        <v>88</v>
      </c>
      <c r="AV263" s="13" t="s">
        <v>88</v>
      </c>
      <c r="AW263" s="13" t="s">
        <v>32</v>
      </c>
      <c r="AX263" s="13" t="s">
        <v>86</v>
      </c>
      <c r="AY263" s="269" t="s">
        <v>164</v>
      </c>
    </row>
    <row r="264" s="2" customFormat="1" ht="37.8" customHeight="1">
      <c r="A264" s="41"/>
      <c r="B264" s="42"/>
      <c r="C264" s="246" t="s">
        <v>386</v>
      </c>
      <c r="D264" s="246" t="s">
        <v>166</v>
      </c>
      <c r="E264" s="247" t="s">
        <v>387</v>
      </c>
      <c r="F264" s="248" t="s">
        <v>388</v>
      </c>
      <c r="G264" s="249" t="s">
        <v>177</v>
      </c>
      <c r="H264" s="250">
        <v>3.1200000000000001</v>
      </c>
      <c r="I264" s="251"/>
      <c r="J264" s="252">
        <f>ROUND(I264*H264,2)</f>
        <v>0</v>
      </c>
      <c r="K264" s="248" t="s">
        <v>170</v>
      </c>
      <c r="L264" s="44"/>
      <c r="M264" s="253" t="s">
        <v>1</v>
      </c>
      <c r="N264" s="254" t="s">
        <v>43</v>
      </c>
      <c r="O264" s="94"/>
      <c r="P264" s="255">
        <f>O264*H264</f>
        <v>0</v>
      </c>
      <c r="Q264" s="255">
        <v>0</v>
      </c>
      <c r="R264" s="255">
        <f>Q264*H264</f>
        <v>0</v>
      </c>
      <c r="S264" s="255">
        <v>0</v>
      </c>
      <c r="T264" s="256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57" t="s">
        <v>267</v>
      </c>
      <c r="AT264" s="257" t="s">
        <v>166</v>
      </c>
      <c r="AU264" s="257" t="s">
        <v>88</v>
      </c>
      <c r="AY264" s="18" t="s">
        <v>164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8" t="s">
        <v>86</v>
      </c>
      <c r="BK264" s="146">
        <f>ROUND(I264*H264,2)</f>
        <v>0</v>
      </c>
      <c r="BL264" s="18" t="s">
        <v>267</v>
      </c>
      <c r="BM264" s="257" t="s">
        <v>389</v>
      </c>
    </row>
    <row r="265" s="13" customFormat="1">
      <c r="A265" s="13"/>
      <c r="B265" s="258"/>
      <c r="C265" s="259"/>
      <c r="D265" s="260" t="s">
        <v>173</v>
      </c>
      <c r="E265" s="261" t="s">
        <v>1</v>
      </c>
      <c r="F265" s="262" t="s">
        <v>390</v>
      </c>
      <c r="G265" s="259"/>
      <c r="H265" s="263">
        <v>0.95999999999999996</v>
      </c>
      <c r="I265" s="264"/>
      <c r="J265" s="259"/>
      <c r="K265" s="259"/>
      <c r="L265" s="265"/>
      <c r="M265" s="266"/>
      <c r="N265" s="267"/>
      <c r="O265" s="267"/>
      <c r="P265" s="267"/>
      <c r="Q265" s="267"/>
      <c r="R265" s="267"/>
      <c r="S265" s="267"/>
      <c r="T265" s="26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9" t="s">
        <v>173</v>
      </c>
      <c r="AU265" s="269" t="s">
        <v>88</v>
      </c>
      <c r="AV265" s="13" t="s">
        <v>88</v>
      </c>
      <c r="AW265" s="13" t="s">
        <v>32</v>
      </c>
      <c r="AX265" s="13" t="s">
        <v>78</v>
      </c>
      <c r="AY265" s="269" t="s">
        <v>164</v>
      </c>
    </row>
    <row r="266" s="13" customFormat="1">
      <c r="A266" s="13"/>
      <c r="B266" s="258"/>
      <c r="C266" s="259"/>
      <c r="D266" s="260" t="s">
        <v>173</v>
      </c>
      <c r="E266" s="261" t="s">
        <v>1</v>
      </c>
      <c r="F266" s="262" t="s">
        <v>391</v>
      </c>
      <c r="G266" s="259"/>
      <c r="H266" s="263">
        <v>2.1600000000000001</v>
      </c>
      <c r="I266" s="264"/>
      <c r="J266" s="259"/>
      <c r="K266" s="259"/>
      <c r="L266" s="265"/>
      <c r="M266" s="266"/>
      <c r="N266" s="267"/>
      <c r="O266" s="267"/>
      <c r="P266" s="267"/>
      <c r="Q266" s="267"/>
      <c r="R266" s="267"/>
      <c r="S266" s="267"/>
      <c r="T266" s="26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9" t="s">
        <v>173</v>
      </c>
      <c r="AU266" s="269" t="s">
        <v>88</v>
      </c>
      <c r="AV266" s="13" t="s">
        <v>88</v>
      </c>
      <c r="AW266" s="13" t="s">
        <v>32</v>
      </c>
      <c r="AX266" s="13" t="s">
        <v>78</v>
      </c>
      <c r="AY266" s="269" t="s">
        <v>164</v>
      </c>
    </row>
    <row r="267" s="14" customFormat="1">
      <c r="A267" s="14"/>
      <c r="B267" s="270"/>
      <c r="C267" s="271"/>
      <c r="D267" s="260" t="s">
        <v>173</v>
      </c>
      <c r="E267" s="272" t="s">
        <v>1</v>
      </c>
      <c r="F267" s="273" t="s">
        <v>199</v>
      </c>
      <c r="G267" s="271"/>
      <c r="H267" s="274">
        <v>3.1200000000000001</v>
      </c>
      <c r="I267" s="275"/>
      <c r="J267" s="271"/>
      <c r="K267" s="271"/>
      <c r="L267" s="276"/>
      <c r="M267" s="277"/>
      <c r="N267" s="278"/>
      <c r="O267" s="278"/>
      <c r="P267" s="278"/>
      <c r="Q267" s="278"/>
      <c r="R267" s="278"/>
      <c r="S267" s="278"/>
      <c r="T267" s="27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0" t="s">
        <v>173</v>
      </c>
      <c r="AU267" s="280" t="s">
        <v>88</v>
      </c>
      <c r="AV267" s="14" t="s">
        <v>171</v>
      </c>
      <c r="AW267" s="14" t="s">
        <v>32</v>
      </c>
      <c r="AX267" s="14" t="s">
        <v>86</v>
      </c>
      <c r="AY267" s="280" t="s">
        <v>164</v>
      </c>
    </row>
    <row r="268" s="2" customFormat="1" ht="33" customHeight="1">
      <c r="A268" s="41"/>
      <c r="B268" s="42"/>
      <c r="C268" s="291" t="s">
        <v>392</v>
      </c>
      <c r="D268" s="291" t="s">
        <v>393</v>
      </c>
      <c r="E268" s="292" t="s">
        <v>394</v>
      </c>
      <c r="F268" s="293" t="s">
        <v>395</v>
      </c>
      <c r="G268" s="294" t="s">
        <v>177</v>
      </c>
      <c r="H268" s="295">
        <v>3.6360000000000001</v>
      </c>
      <c r="I268" s="296"/>
      <c r="J268" s="297">
        <f>ROUND(I268*H268,2)</f>
        <v>0</v>
      </c>
      <c r="K268" s="293" t="s">
        <v>170</v>
      </c>
      <c r="L268" s="298"/>
      <c r="M268" s="299" t="s">
        <v>1</v>
      </c>
      <c r="N268" s="300" t="s">
        <v>43</v>
      </c>
      <c r="O268" s="94"/>
      <c r="P268" s="255">
        <f>O268*H268</f>
        <v>0</v>
      </c>
      <c r="Q268" s="255">
        <v>0.0020999999999999999</v>
      </c>
      <c r="R268" s="255">
        <f>Q268*H268</f>
        <v>0.0076356000000000002</v>
      </c>
      <c r="S268" s="255">
        <v>0</v>
      </c>
      <c r="T268" s="256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57" t="s">
        <v>347</v>
      </c>
      <c r="AT268" s="257" t="s">
        <v>393</v>
      </c>
      <c r="AU268" s="257" t="s">
        <v>88</v>
      </c>
      <c r="AY268" s="18" t="s">
        <v>164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8" t="s">
        <v>86</v>
      </c>
      <c r="BK268" s="146">
        <f>ROUND(I268*H268,2)</f>
        <v>0</v>
      </c>
      <c r="BL268" s="18" t="s">
        <v>267</v>
      </c>
      <c r="BM268" s="257" t="s">
        <v>396</v>
      </c>
    </row>
    <row r="269" s="13" customFormat="1">
      <c r="A269" s="13"/>
      <c r="B269" s="258"/>
      <c r="C269" s="259"/>
      <c r="D269" s="260" t="s">
        <v>173</v>
      </c>
      <c r="E269" s="259"/>
      <c r="F269" s="262" t="s">
        <v>397</v>
      </c>
      <c r="G269" s="259"/>
      <c r="H269" s="263">
        <v>3.6360000000000001</v>
      </c>
      <c r="I269" s="264"/>
      <c r="J269" s="259"/>
      <c r="K269" s="259"/>
      <c r="L269" s="265"/>
      <c r="M269" s="266"/>
      <c r="N269" s="267"/>
      <c r="O269" s="267"/>
      <c r="P269" s="267"/>
      <c r="Q269" s="267"/>
      <c r="R269" s="267"/>
      <c r="S269" s="267"/>
      <c r="T269" s="26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9" t="s">
        <v>173</v>
      </c>
      <c r="AU269" s="269" t="s">
        <v>88</v>
      </c>
      <c r="AV269" s="13" t="s">
        <v>88</v>
      </c>
      <c r="AW269" s="13" t="s">
        <v>4</v>
      </c>
      <c r="AX269" s="13" t="s">
        <v>86</v>
      </c>
      <c r="AY269" s="269" t="s">
        <v>164</v>
      </c>
    </row>
    <row r="270" s="2" customFormat="1" ht="24.15" customHeight="1">
      <c r="A270" s="41"/>
      <c r="B270" s="42"/>
      <c r="C270" s="246" t="s">
        <v>398</v>
      </c>
      <c r="D270" s="246" t="s">
        <v>166</v>
      </c>
      <c r="E270" s="247" t="s">
        <v>399</v>
      </c>
      <c r="F270" s="248" t="s">
        <v>400</v>
      </c>
      <c r="G270" s="249" t="s">
        <v>193</v>
      </c>
      <c r="H270" s="250">
        <v>12</v>
      </c>
      <c r="I270" s="251"/>
      <c r="J270" s="252">
        <f>ROUND(I270*H270,2)</f>
        <v>0</v>
      </c>
      <c r="K270" s="248" t="s">
        <v>170</v>
      </c>
      <c r="L270" s="44"/>
      <c r="M270" s="253" t="s">
        <v>1</v>
      </c>
      <c r="N270" s="254" t="s">
        <v>43</v>
      </c>
      <c r="O270" s="94"/>
      <c r="P270" s="255">
        <f>O270*H270</f>
        <v>0</v>
      </c>
      <c r="Q270" s="255">
        <v>0.00021000000000000001</v>
      </c>
      <c r="R270" s="255">
        <f>Q270*H270</f>
        <v>0.0025200000000000001</v>
      </c>
      <c r="S270" s="255">
        <v>0</v>
      </c>
      <c r="T270" s="256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57" t="s">
        <v>267</v>
      </c>
      <c r="AT270" s="257" t="s">
        <v>166</v>
      </c>
      <c r="AU270" s="257" t="s">
        <v>88</v>
      </c>
      <c r="AY270" s="18" t="s">
        <v>164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8" t="s">
        <v>86</v>
      </c>
      <c r="BK270" s="146">
        <f>ROUND(I270*H270,2)</f>
        <v>0</v>
      </c>
      <c r="BL270" s="18" t="s">
        <v>267</v>
      </c>
      <c r="BM270" s="257" t="s">
        <v>401</v>
      </c>
    </row>
    <row r="271" s="13" customFormat="1">
      <c r="A271" s="13"/>
      <c r="B271" s="258"/>
      <c r="C271" s="259"/>
      <c r="D271" s="260" t="s">
        <v>173</v>
      </c>
      <c r="E271" s="261" t="s">
        <v>1</v>
      </c>
      <c r="F271" s="262" t="s">
        <v>402</v>
      </c>
      <c r="G271" s="259"/>
      <c r="H271" s="263">
        <v>6</v>
      </c>
      <c r="I271" s="264"/>
      <c r="J271" s="259"/>
      <c r="K271" s="259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173</v>
      </c>
      <c r="AU271" s="269" t="s">
        <v>88</v>
      </c>
      <c r="AV271" s="13" t="s">
        <v>88</v>
      </c>
      <c r="AW271" s="13" t="s">
        <v>32</v>
      </c>
      <c r="AX271" s="13" t="s">
        <v>78</v>
      </c>
      <c r="AY271" s="269" t="s">
        <v>164</v>
      </c>
    </row>
    <row r="272" s="13" customFormat="1">
      <c r="A272" s="13"/>
      <c r="B272" s="258"/>
      <c r="C272" s="259"/>
      <c r="D272" s="260" t="s">
        <v>173</v>
      </c>
      <c r="E272" s="261" t="s">
        <v>1</v>
      </c>
      <c r="F272" s="262" t="s">
        <v>403</v>
      </c>
      <c r="G272" s="259"/>
      <c r="H272" s="263">
        <v>6</v>
      </c>
      <c r="I272" s="264"/>
      <c r="J272" s="259"/>
      <c r="K272" s="259"/>
      <c r="L272" s="265"/>
      <c r="M272" s="266"/>
      <c r="N272" s="267"/>
      <c r="O272" s="267"/>
      <c r="P272" s="267"/>
      <c r="Q272" s="267"/>
      <c r="R272" s="267"/>
      <c r="S272" s="267"/>
      <c r="T272" s="26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9" t="s">
        <v>173</v>
      </c>
      <c r="AU272" s="269" t="s">
        <v>88</v>
      </c>
      <c r="AV272" s="13" t="s">
        <v>88</v>
      </c>
      <c r="AW272" s="13" t="s">
        <v>32</v>
      </c>
      <c r="AX272" s="13" t="s">
        <v>78</v>
      </c>
      <c r="AY272" s="269" t="s">
        <v>164</v>
      </c>
    </row>
    <row r="273" s="14" customFormat="1">
      <c r="A273" s="14"/>
      <c r="B273" s="270"/>
      <c r="C273" s="271"/>
      <c r="D273" s="260" t="s">
        <v>173</v>
      </c>
      <c r="E273" s="272" t="s">
        <v>1</v>
      </c>
      <c r="F273" s="273" t="s">
        <v>199</v>
      </c>
      <c r="G273" s="271"/>
      <c r="H273" s="274">
        <v>12</v>
      </c>
      <c r="I273" s="275"/>
      <c r="J273" s="271"/>
      <c r="K273" s="271"/>
      <c r="L273" s="276"/>
      <c r="M273" s="277"/>
      <c r="N273" s="278"/>
      <c r="O273" s="278"/>
      <c r="P273" s="278"/>
      <c r="Q273" s="278"/>
      <c r="R273" s="278"/>
      <c r="S273" s="278"/>
      <c r="T273" s="27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80" t="s">
        <v>173</v>
      </c>
      <c r="AU273" s="280" t="s">
        <v>88</v>
      </c>
      <c r="AV273" s="14" t="s">
        <v>171</v>
      </c>
      <c r="AW273" s="14" t="s">
        <v>32</v>
      </c>
      <c r="AX273" s="14" t="s">
        <v>86</v>
      </c>
      <c r="AY273" s="280" t="s">
        <v>164</v>
      </c>
    </row>
    <row r="274" s="2" customFormat="1" ht="24.15" customHeight="1">
      <c r="A274" s="41"/>
      <c r="B274" s="42"/>
      <c r="C274" s="246" t="s">
        <v>404</v>
      </c>
      <c r="D274" s="246" t="s">
        <v>166</v>
      </c>
      <c r="E274" s="247" t="s">
        <v>405</v>
      </c>
      <c r="F274" s="248" t="s">
        <v>406</v>
      </c>
      <c r="G274" s="249" t="s">
        <v>177</v>
      </c>
      <c r="H274" s="250">
        <v>0.71999999999999997</v>
      </c>
      <c r="I274" s="251"/>
      <c r="J274" s="252">
        <f>ROUND(I274*H274,2)</f>
        <v>0</v>
      </c>
      <c r="K274" s="248" t="s">
        <v>170</v>
      </c>
      <c r="L274" s="44"/>
      <c r="M274" s="253" t="s">
        <v>1</v>
      </c>
      <c r="N274" s="254" t="s">
        <v>43</v>
      </c>
      <c r="O274" s="94"/>
      <c r="P274" s="255">
        <f>O274*H274</f>
        <v>0</v>
      </c>
      <c r="Q274" s="255">
        <v>0</v>
      </c>
      <c r="R274" s="255">
        <f>Q274*H274</f>
        <v>0</v>
      </c>
      <c r="S274" s="255">
        <v>0</v>
      </c>
      <c r="T274" s="256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57" t="s">
        <v>267</v>
      </c>
      <c r="AT274" s="257" t="s">
        <v>166</v>
      </c>
      <c r="AU274" s="257" t="s">
        <v>88</v>
      </c>
      <c r="AY274" s="18" t="s">
        <v>164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8" t="s">
        <v>86</v>
      </c>
      <c r="BK274" s="146">
        <f>ROUND(I274*H274,2)</f>
        <v>0</v>
      </c>
      <c r="BL274" s="18" t="s">
        <v>267</v>
      </c>
      <c r="BM274" s="257" t="s">
        <v>407</v>
      </c>
    </row>
    <row r="275" s="13" customFormat="1">
      <c r="A275" s="13"/>
      <c r="B275" s="258"/>
      <c r="C275" s="259"/>
      <c r="D275" s="260" t="s">
        <v>173</v>
      </c>
      <c r="E275" s="261" t="s">
        <v>1</v>
      </c>
      <c r="F275" s="262" t="s">
        <v>408</v>
      </c>
      <c r="G275" s="259"/>
      <c r="H275" s="263">
        <v>0.71999999999999997</v>
      </c>
      <c r="I275" s="264"/>
      <c r="J275" s="259"/>
      <c r="K275" s="259"/>
      <c r="L275" s="265"/>
      <c r="M275" s="266"/>
      <c r="N275" s="267"/>
      <c r="O275" s="267"/>
      <c r="P275" s="267"/>
      <c r="Q275" s="267"/>
      <c r="R275" s="267"/>
      <c r="S275" s="267"/>
      <c r="T275" s="26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9" t="s">
        <v>173</v>
      </c>
      <c r="AU275" s="269" t="s">
        <v>88</v>
      </c>
      <c r="AV275" s="13" t="s">
        <v>88</v>
      </c>
      <c r="AW275" s="13" t="s">
        <v>32</v>
      </c>
      <c r="AX275" s="13" t="s">
        <v>86</v>
      </c>
      <c r="AY275" s="269" t="s">
        <v>164</v>
      </c>
    </row>
    <row r="276" s="2" customFormat="1" ht="24.15" customHeight="1">
      <c r="A276" s="41"/>
      <c r="B276" s="42"/>
      <c r="C276" s="246" t="s">
        <v>409</v>
      </c>
      <c r="D276" s="246" t="s">
        <v>166</v>
      </c>
      <c r="E276" s="247" t="s">
        <v>410</v>
      </c>
      <c r="F276" s="248" t="s">
        <v>411</v>
      </c>
      <c r="G276" s="249" t="s">
        <v>177</v>
      </c>
      <c r="H276" s="250">
        <v>2.484</v>
      </c>
      <c r="I276" s="251"/>
      <c r="J276" s="252">
        <f>ROUND(I276*H276,2)</f>
        <v>0</v>
      </c>
      <c r="K276" s="248" t="s">
        <v>170</v>
      </c>
      <c r="L276" s="44"/>
      <c r="M276" s="253" t="s">
        <v>1</v>
      </c>
      <c r="N276" s="254" t="s">
        <v>43</v>
      </c>
      <c r="O276" s="94"/>
      <c r="P276" s="255">
        <f>O276*H276</f>
        <v>0</v>
      </c>
      <c r="Q276" s="255">
        <v>0.00012999999999999999</v>
      </c>
      <c r="R276" s="255">
        <f>Q276*H276</f>
        <v>0.00032291999999999998</v>
      </c>
      <c r="S276" s="255">
        <v>0</v>
      </c>
      <c r="T276" s="25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57" t="s">
        <v>267</v>
      </c>
      <c r="AT276" s="257" t="s">
        <v>166</v>
      </c>
      <c r="AU276" s="257" t="s">
        <v>88</v>
      </c>
      <c r="AY276" s="18" t="s">
        <v>164</v>
      </c>
      <c r="BE276" s="146">
        <f>IF(N276="základní",J276,0)</f>
        <v>0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8" t="s">
        <v>86</v>
      </c>
      <c r="BK276" s="146">
        <f>ROUND(I276*H276,2)</f>
        <v>0</v>
      </c>
      <c r="BL276" s="18" t="s">
        <v>267</v>
      </c>
      <c r="BM276" s="257" t="s">
        <v>412</v>
      </c>
    </row>
    <row r="277" s="13" customFormat="1">
      <c r="A277" s="13"/>
      <c r="B277" s="258"/>
      <c r="C277" s="259"/>
      <c r="D277" s="260" t="s">
        <v>173</v>
      </c>
      <c r="E277" s="261" t="s">
        <v>1</v>
      </c>
      <c r="F277" s="262" t="s">
        <v>413</v>
      </c>
      <c r="G277" s="259"/>
      <c r="H277" s="263">
        <v>2.484</v>
      </c>
      <c r="I277" s="264"/>
      <c r="J277" s="259"/>
      <c r="K277" s="259"/>
      <c r="L277" s="265"/>
      <c r="M277" s="266"/>
      <c r="N277" s="267"/>
      <c r="O277" s="267"/>
      <c r="P277" s="267"/>
      <c r="Q277" s="267"/>
      <c r="R277" s="267"/>
      <c r="S277" s="267"/>
      <c r="T277" s="26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9" t="s">
        <v>173</v>
      </c>
      <c r="AU277" s="269" t="s">
        <v>88</v>
      </c>
      <c r="AV277" s="13" t="s">
        <v>88</v>
      </c>
      <c r="AW277" s="13" t="s">
        <v>32</v>
      </c>
      <c r="AX277" s="13" t="s">
        <v>86</v>
      </c>
      <c r="AY277" s="269" t="s">
        <v>164</v>
      </c>
    </row>
    <row r="278" s="2" customFormat="1" ht="24.15" customHeight="1">
      <c r="A278" s="41"/>
      <c r="B278" s="42"/>
      <c r="C278" s="246" t="s">
        <v>414</v>
      </c>
      <c r="D278" s="246" t="s">
        <v>166</v>
      </c>
      <c r="E278" s="247" t="s">
        <v>415</v>
      </c>
      <c r="F278" s="248" t="s">
        <v>416</v>
      </c>
      <c r="G278" s="249" t="s">
        <v>177</v>
      </c>
      <c r="H278" s="250">
        <v>9.5</v>
      </c>
      <c r="I278" s="251"/>
      <c r="J278" s="252">
        <f>ROUND(I278*H278,2)</f>
        <v>0</v>
      </c>
      <c r="K278" s="248" t="s">
        <v>170</v>
      </c>
      <c r="L278" s="44"/>
      <c r="M278" s="253" t="s">
        <v>1</v>
      </c>
      <c r="N278" s="254" t="s">
        <v>43</v>
      </c>
      <c r="O278" s="94"/>
      <c r="P278" s="255">
        <f>O278*H278</f>
        <v>0</v>
      </c>
      <c r="Q278" s="255">
        <v>0</v>
      </c>
      <c r="R278" s="255">
        <f>Q278*H278</f>
        <v>0</v>
      </c>
      <c r="S278" s="255">
        <v>0</v>
      </c>
      <c r="T278" s="256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57" t="s">
        <v>267</v>
      </c>
      <c r="AT278" s="257" t="s">
        <v>166</v>
      </c>
      <c r="AU278" s="257" t="s">
        <v>88</v>
      </c>
      <c r="AY278" s="18" t="s">
        <v>164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8" t="s">
        <v>86</v>
      </c>
      <c r="BK278" s="146">
        <f>ROUND(I278*H278,2)</f>
        <v>0</v>
      </c>
      <c r="BL278" s="18" t="s">
        <v>267</v>
      </c>
      <c r="BM278" s="257" t="s">
        <v>417</v>
      </c>
    </row>
    <row r="279" s="13" customFormat="1">
      <c r="A279" s="13"/>
      <c r="B279" s="258"/>
      <c r="C279" s="259"/>
      <c r="D279" s="260" t="s">
        <v>173</v>
      </c>
      <c r="E279" s="261" t="s">
        <v>1</v>
      </c>
      <c r="F279" s="262" t="s">
        <v>369</v>
      </c>
      <c r="G279" s="259"/>
      <c r="H279" s="263">
        <v>4.3200000000000003</v>
      </c>
      <c r="I279" s="264"/>
      <c r="J279" s="259"/>
      <c r="K279" s="259"/>
      <c r="L279" s="265"/>
      <c r="M279" s="266"/>
      <c r="N279" s="267"/>
      <c r="O279" s="267"/>
      <c r="P279" s="267"/>
      <c r="Q279" s="267"/>
      <c r="R279" s="267"/>
      <c r="S279" s="267"/>
      <c r="T279" s="26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9" t="s">
        <v>173</v>
      </c>
      <c r="AU279" s="269" t="s">
        <v>88</v>
      </c>
      <c r="AV279" s="13" t="s">
        <v>88</v>
      </c>
      <c r="AW279" s="13" t="s">
        <v>32</v>
      </c>
      <c r="AX279" s="13" t="s">
        <v>78</v>
      </c>
      <c r="AY279" s="269" t="s">
        <v>164</v>
      </c>
    </row>
    <row r="280" s="13" customFormat="1">
      <c r="A280" s="13"/>
      <c r="B280" s="258"/>
      <c r="C280" s="259"/>
      <c r="D280" s="260" t="s">
        <v>173</v>
      </c>
      <c r="E280" s="261" t="s">
        <v>1</v>
      </c>
      <c r="F280" s="262" t="s">
        <v>370</v>
      </c>
      <c r="G280" s="259"/>
      <c r="H280" s="263">
        <v>5.1799999999999997</v>
      </c>
      <c r="I280" s="264"/>
      <c r="J280" s="259"/>
      <c r="K280" s="259"/>
      <c r="L280" s="265"/>
      <c r="M280" s="266"/>
      <c r="N280" s="267"/>
      <c r="O280" s="267"/>
      <c r="P280" s="267"/>
      <c r="Q280" s="267"/>
      <c r="R280" s="267"/>
      <c r="S280" s="267"/>
      <c r="T280" s="26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9" t="s">
        <v>173</v>
      </c>
      <c r="AU280" s="269" t="s">
        <v>88</v>
      </c>
      <c r="AV280" s="13" t="s">
        <v>88</v>
      </c>
      <c r="AW280" s="13" t="s">
        <v>32</v>
      </c>
      <c r="AX280" s="13" t="s">
        <v>78</v>
      </c>
      <c r="AY280" s="269" t="s">
        <v>164</v>
      </c>
    </row>
    <row r="281" s="14" customFormat="1">
      <c r="A281" s="14"/>
      <c r="B281" s="270"/>
      <c r="C281" s="271"/>
      <c r="D281" s="260" t="s">
        <v>173</v>
      </c>
      <c r="E281" s="272" t="s">
        <v>1</v>
      </c>
      <c r="F281" s="273" t="s">
        <v>199</v>
      </c>
      <c r="G281" s="271"/>
      <c r="H281" s="274">
        <v>9.5</v>
      </c>
      <c r="I281" s="275"/>
      <c r="J281" s="271"/>
      <c r="K281" s="271"/>
      <c r="L281" s="276"/>
      <c r="M281" s="277"/>
      <c r="N281" s="278"/>
      <c r="O281" s="278"/>
      <c r="P281" s="278"/>
      <c r="Q281" s="278"/>
      <c r="R281" s="278"/>
      <c r="S281" s="278"/>
      <c r="T281" s="27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80" t="s">
        <v>173</v>
      </c>
      <c r="AU281" s="280" t="s">
        <v>88</v>
      </c>
      <c r="AV281" s="14" t="s">
        <v>171</v>
      </c>
      <c r="AW281" s="14" t="s">
        <v>32</v>
      </c>
      <c r="AX281" s="14" t="s">
        <v>86</v>
      </c>
      <c r="AY281" s="280" t="s">
        <v>164</v>
      </c>
    </row>
    <row r="282" s="2" customFormat="1" ht="24.15" customHeight="1">
      <c r="A282" s="41"/>
      <c r="B282" s="42"/>
      <c r="C282" s="246" t="s">
        <v>418</v>
      </c>
      <c r="D282" s="246" t="s">
        <v>166</v>
      </c>
      <c r="E282" s="247" t="s">
        <v>419</v>
      </c>
      <c r="F282" s="248" t="s">
        <v>420</v>
      </c>
      <c r="G282" s="249" t="s">
        <v>186</v>
      </c>
      <c r="H282" s="250">
        <v>0.010999999999999999</v>
      </c>
      <c r="I282" s="251"/>
      <c r="J282" s="252">
        <f>ROUND(I282*H282,2)</f>
        <v>0</v>
      </c>
      <c r="K282" s="248" t="s">
        <v>170</v>
      </c>
      <c r="L282" s="44"/>
      <c r="M282" s="253" t="s">
        <v>1</v>
      </c>
      <c r="N282" s="254" t="s">
        <v>43</v>
      </c>
      <c r="O282" s="94"/>
      <c r="P282" s="255">
        <f>O282*H282</f>
        <v>0</v>
      </c>
      <c r="Q282" s="255">
        <v>0</v>
      </c>
      <c r="R282" s="255">
        <f>Q282*H282</f>
        <v>0</v>
      </c>
      <c r="S282" s="255">
        <v>0</v>
      </c>
      <c r="T282" s="25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57" t="s">
        <v>267</v>
      </c>
      <c r="AT282" s="257" t="s">
        <v>166</v>
      </c>
      <c r="AU282" s="257" t="s">
        <v>88</v>
      </c>
      <c r="AY282" s="18" t="s">
        <v>164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8" t="s">
        <v>86</v>
      </c>
      <c r="BK282" s="146">
        <f>ROUND(I282*H282,2)</f>
        <v>0</v>
      </c>
      <c r="BL282" s="18" t="s">
        <v>267</v>
      </c>
      <c r="BM282" s="257" t="s">
        <v>421</v>
      </c>
    </row>
    <row r="283" s="2" customFormat="1" ht="24.15" customHeight="1">
      <c r="A283" s="41"/>
      <c r="B283" s="42"/>
      <c r="C283" s="246" t="s">
        <v>422</v>
      </c>
      <c r="D283" s="246" t="s">
        <v>166</v>
      </c>
      <c r="E283" s="247" t="s">
        <v>423</v>
      </c>
      <c r="F283" s="248" t="s">
        <v>424</v>
      </c>
      <c r="G283" s="249" t="s">
        <v>186</v>
      </c>
      <c r="H283" s="250">
        <v>0.010999999999999999</v>
      </c>
      <c r="I283" s="251"/>
      <c r="J283" s="252">
        <f>ROUND(I283*H283,2)</f>
        <v>0</v>
      </c>
      <c r="K283" s="248" t="s">
        <v>170</v>
      </c>
      <c r="L283" s="44"/>
      <c r="M283" s="253" t="s">
        <v>1</v>
      </c>
      <c r="N283" s="254" t="s">
        <v>43</v>
      </c>
      <c r="O283" s="94"/>
      <c r="P283" s="255">
        <f>O283*H283</f>
        <v>0</v>
      </c>
      <c r="Q283" s="255">
        <v>0</v>
      </c>
      <c r="R283" s="255">
        <f>Q283*H283</f>
        <v>0</v>
      </c>
      <c r="S283" s="255">
        <v>0</v>
      </c>
      <c r="T283" s="256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57" t="s">
        <v>267</v>
      </c>
      <c r="AT283" s="257" t="s">
        <v>166</v>
      </c>
      <c r="AU283" s="257" t="s">
        <v>88</v>
      </c>
      <c r="AY283" s="18" t="s">
        <v>164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8" t="s">
        <v>86</v>
      </c>
      <c r="BK283" s="146">
        <f>ROUND(I283*H283,2)</f>
        <v>0</v>
      </c>
      <c r="BL283" s="18" t="s">
        <v>267</v>
      </c>
      <c r="BM283" s="257" t="s">
        <v>425</v>
      </c>
    </row>
    <row r="284" s="12" customFormat="1" ht="22.8" customHeight="1">
      <c r="A284" s="12"/>
      <c r="B284" s="231"/>
      <c r="C284" s="232"/>
      <c r="D284" s="233" t="s">
        <v>77</v>
      </c>
      <c r="E284" s="244" t="s">
        <v>426</v>
      </c>
      <c r="F284" s="244" t="s">
        <v>427</v>
      </c>
      <c r="G284" s="232"/>
      <c r="H284" s="232"/>
      <c r="I284" s="235"/>
      <c r="J284" s="245">
        <f>BK284</f>
        <v>0</v>
      </c>
      <c r="K284" s="232"/>
      <c r="L284" s="236"/>
      <c r="M284" s="237"/>
      <c r="N284" s="238"/>
      <c r="O284" s="238"/>
      <c r="P284" s="239">
        <v>0</v>
      </c>
      <c r="Q284" s="238"/>
      <c r="R284" s="239">
        <v>0</v>
      </c>
      <c r="S284" s="238"/>
      <c r="T284" s="240"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41" t="s">
        <v>88</v>
      </c>
      <c r="AT284" s="242" t="s">
        <v>77</v>
      </c>
      <c r="AU284" s="242" t="s">
        <v>86</v>
      </c>
      <c r="AY284" s="241" t="s">
        <v>164</v>
      </c>
      <c r="BK284" s="243">
        <v>0</v>
      </c>
    </row>
    <row r="285" s="12" customFormat="1" ht="22.8" customHeight="1">
      <c r="A285" s="12"/>
      <c r="B285" s="231"/>
      <c r="C285" s="232"/>
      <c r="D285" s="233" t="s">
        <v>77</v>
      </c>
      <c r="E285" s="244" t="s">
        <v>428</v>
      </c>
      <c r="F285" s="244" t="s">
        <v>429</v>
      </c>
      <c r="G285" s="232"/>
      <c r="H285" s="232"/>
      <c r="I285" s="235"/>
      <c r="J285" s="245">
        <f>BK285</f>
        <v>0</v>
      </c>
      <c r="K285" s="232"/>
      <c r="L285" s="236"/>
      <c r="M285" s="237"/>
      <c r="N285" s="238"/>
      <c r="O285" s="238"/>
      <c r="P285" s="239">
        <f>SUM(P286:P328)</f>
        <v>0</v>
      </c>
      <c r="Q285" s="238"/>
      <c r="R285" s="239">
        <f>SUM(R286:R328)</f>
        <v>0.38747144</v>
      </c>
      <c r="S285" s="238"/>
      <c r="T285" s="240">
        <f>SUM(T286:T328)</f>
        <v>0.0088000000000000005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41" t="s">
        <v>88</v>
      </c>
      <c r="AT285" s="242" t="s">
        <v>77</v>
      </c>
      <c r="AU285" s="242" t="s">
        <v>86</v>
      </c>
      <c r="AY285" s="241" t="s">
        <v>164</v>
      </c>
      <c r="BK285" s="243">
        <f>SUM(BK286:BK328)</f>
        <v>0</v>
      </c>
    </row>
    <row r="286" s="2" customFormat="1" ht="24.15" customHeight="1">
      <c r="A286" s="41"/>
      <c r="B286" s="42"/>
      <c r="C286" s="246" t="s">
        <v>430</v>
      </c>
      <c r="D286" s="246" t="s">
        <v>166</v>
      </c>
      <c r="E286" s="247" t="s">
        <v>431</v>
      </c>
      <c r="F286" s="248" t="s">
        <v>432</v>
      </c>
      <c r="G286" s="249" t="s">
        <v>177</v>
      </c>
      <c r="H286" s="250">
        <v>0.67200000000000004</v>
      </c>
      <c r="I286" s="251"/>
      <c r="J286" s="252">
        <f>ROUND(I286*H286,2)</f>
        <v>0</v>
      </c>
      <c r="K286" s="248" t="s">
        <v>170</v>
      </c>
      <c r="L286" s="44"/>
      <c r="M286" s="253" t="s">
        <v>1</v>
      </c>
      <c r="N286" s="254" t="s">
        <v>43</v>
      </c>
      <c r="O286" s="94"/>
      <c r="P286" s="255">
        <f>O286*H286</f>
        <v>0</v>
      </c>
      <c r="Q286" s="255">
        <v>0</v>
      </c>
      <c r="R286" s="255">
        <f>Q286*H286</f>
        <v>0</v>
      </c>
      <c r="S286" s="255">
        <v>0</v>
      </c>
      <c r="T286" s="25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57" t="s">
        <v>267</v>
      </c>
      <c r="AT286" s="257" t="s">
        <v>166</v>
      </c>
      <c r="AU286" s="257" t="s">
        <v>88</v>
      </c>
      <c r="AY286" s="18" t="s">
        <v>164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8" t="s">
        <v>86</v>
      </c>
      <c r="BK286" s="146">
        <f>ROUND(I286*H286,2)</f>
        <v>0</v>
      </c>
      <c r="BL286" s="18" t="s">
        <v>267</v>
      </c>
      <c r="BM286" s="257" t="s">
        <v>433</v>
      </c>
    </row>
    <row r="287" s="13" customFormat="1">
      <c r="A287" s="13"/>
      <c r="B287" s="258"/>
      <c r="C287" s="259"/>
      <c r="D287" s="260" t="s">
        <v>173</v>
      </c>
      <c r="E287" s="261" t="s">
        <v>1</v>
      </c>
      <c r="F287" s="262" t="s">
        <v>434</v>
      </c>
      <c r="G287" s="259"/>
      <c r="H287" s="263">
        <v>0.67200000000000004</v>
      </c>
      <c r="I287" s="264"/>
      <c r="J287" s="259"/>
      <c r="K287" s="259"/>
      <c r="L287" s="265"/>
      <c r="M287" s="266"/>
      <c r="N287" s="267"/>
      <c r="O287" s="267"/>
      <c r="P287" s="267"/>
      <c r="Q287" s="267"/>
      <c r="R287" s="267"/>
      <c r="S287" s="267"/>
      <c r="T287" s="26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9" t="s">
        <v>173</v>
      </c>
      <c r="AU287" s="269" t="s">
        <v>88</v>
      </c>
      <c r="AV287" s="13" t="s">
        <v>88</v>
      </c>
      <c r="AW287" s="13" t="s">
        <v>32</v>
      </c>
      <c r="AX287" s="13" t="s">
        <v>86</v>
      </c>
      <c r="AY287" s="269" t="s">
        <v>164</v>
      </c>
    </row>
    <row r="288" s="2" customFormat="1" ht="21.75" customHeight="1">
      <c r="A288" s="41"/>
      <c r="B288" s="42"/>
      <c r="C288" s="246" t="s">
        <v>435</v>
      </c>
      <c r="D288" s="246" t="s">
        <v>166</v>
      </c>
      <c r="E288" s="247" t="s">
        <v>436</v>
      </c>
      <c r="F288" s="248" t="s">
        <v>437</v>
      </c>
      <c r="G288" s="249" t="s">
        <v>438</v>
      </c>
      <c r="H288" s="250">
        <v>2</v>
      </c>
      <c r="I288" s="251"/>
      <c r="J288" s="252">
        <f>ROUND(I288*H288,2)</f>
        <v>0</v>
      </c>
      <c r="K288" s="248" t="s">
        <v>1</v>
      </c>
      <c r="L288" s="44"/>
      <c r="M288" s="253" t="s">
        <v>1</v>
      </c>
      <c r="N288" s="254" t="s">
        <v>43</v>
      </c>
      <c r="O288" s="94"/>
      <c r="P288" s="255">
        <f>O288*H288</f>
        <v>0</v>
      </c>
      <c r="Q288" s="255">
        <v>0</v>
      </c>
      <c r="R288" s="255">
        <f>Q288*H288</f>
        <v>0</v>
      </c>
      <c r="S288" s="255">
        <v>0.0044000000000000003</v>
      </c>
      <c r="T288" s="256">
        <f>S288*H288</f>
        <v>0.0088000000000000005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57" t="s">
        <v>267</v>
      </c>
      <c r="AT288" s="257" t="s">
        <v>166</v>
      </c>
      <c r="AU288" s="257" t="s">
        <v>88</v>
      </c>
      <c r="AY288" s="18" t="s">
        <v>164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8" t="s">
        <v>86</v>
      </c>
      <c r="BK288" s="146">
        <f>ROUND(I288*H288,2)</f>
        <v>0</v>
      </c>
      <c r="BL288" s="18" t="s">
        <v>267</v>
      </c>
      <c r="BM288" s="257" t="s">
        <v>439</v>
      </c>
    </row>
    <row r="289" s="13" customFormat="1">
      <c r="A289" s="13"/>
      <c r="B289" s="258"/>
      <c r="C289" s="259"/>
      <c r="D289" s="260" t="s">
        <v>173</v>
      </c>
      <c r="E289" s="261" t="s">
        <v>1</v>
      </c>
      <c r="F289" s="262" t="s">
        <v>440</v>
      </c>
      <c r="G289" s="259"/>
      <c r="H289" s="263">
        <v>2</v>
      </c>
      <c r="I289" s="264"/>
      <c r="J289" s="259"/>
      <c r="K289" s="259"/>
      <c r="L289" s="265"/>
      <c r="M289" s="266"/>
      <c r="N289" s="267"/>
      <c r="O289" s="267"/>
      <c r="P289" s="267"/>
      <c r="Q289" s="267"/>
      <c r="R289" s="267"/>
      <c r="S289" s="267"/>
      <c r="T289" s="26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9" t="s">
        <v>173</v>
      </c>
      <c r="AU289" s="269" t="s">
        <v>88</v>
      </c>
      <c r="AV289" s="13" t="s">
        <v>88</v>
      </c>
      <c r="AW289" s="13" t="s">
        <v>32</v>
      </c>
      <c r="AX289" s="13" t="s">
        <v>86</v>
      </c>
      <c r="AY289" s="269" t="s">
        <v>164</v>
      </c>
    </row>
    <row r="290" s="2" customFormat="1" ht="16.5" customHeight="1">
      <c r="A290" s="41"/>
      <c r="B290" s="42"/>
      <c r="C290" s="246" t="s">
        <v>441</v>
      </c>
      <c r="D290" s="246" t="s">
        <v>166</v>
      </c>
      <c r="E290" s="247" t="s">
        <v>442</v>
      </c>
      <c r="F290" s="248" t="s">
        <v>443</v>
      </c>
      <c r="G290" s="249" t="s">
        <v>307</v>
      </c>
      <c r="H290" s="250">
        <v>2.1000000000000001</v>
      </c>
      <c r="I290" s="251"/>
      <c r="J290" s="252">
        <f>ROUND(I290*H290,2)</f>
        <v>0</v>
      </c>
      <c r="K290" s="248" t="s">
        <v>170</v>
      </c>
      <c r="L290" s="44"/>
      <c r="M290" s="253" t="s">
        <v>1</v>
      </c>
      <c r="N290" s="254" t="s">
        <v>43</v>
      </c>
      <c r="O290" s="94"/>
      <c r="P290" s="255">
        <f>O290*H290</f>
        <v>0</v>
      </c>
      <c r="Q290" s="255">
        <v>0</v>
      </c>
      <c r="R290" s="255">
        <f>Q290*H290</f>
        <v>0</v>
      </c>
      <c r="S290" s="255">
        <v>0</v>
      </c>
      <c r="T290" s="256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57" t="s">
        <v>267</v>
      </c>
      <c r="AT290" s="257" t="s">
        <v>166</v>
      </c>
      <c r="AU290" s="257" t="s">
        <v>88</v>
      </c>
      <c r="AY290" s="18" t="s">
        <v>164</v>
      </c>
      <c r="BE290" s="146">
        <f>IF(N290="základní",J290,0)</f>
        <v>0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8" t="s">
        <v>86</v>
      </c>
      <c r="BK290" s="146">
        <f>ROUND(I290*H290,2)</f>
        <v>0</v>
      </c>
      <c r="BL290" s="18" t="s">
        <v>267</v>
      </c>
      <c r="BM290" s="257" t="s">
        <v>444</v>
      </c>
    </row>
    <row r="291" s="13" customFormat="1">
      <c r="A291" s="13"/>
      <c r="B291" s="258"/>
      <c r="C291" s="259"/>
      <c r="D291" s="260" t="s">
        <v>173</v>
      </c>
      <c r="E291" s="261" t="s">
        <v>1</v>
      </c>
      <c r="F291" s="262" t="s">
        <v>445</v>
      </c>
      <c r="G291" s="259"/>
      <c r="H291" s="263">
        <v>2.1000000000000001</v>
      </c>
      <c r="I291" s="264"/>
      <c r="J291" s="259"/>
      <c r="K291" s="259"/>
      <c r="L291" s="265"/>
      <c r="M291" s="266"/>
      <c r="N291" s="267"/>
      <c r="O291" s="267"/>
      <c r="P291" s="267"/>
      <c r="Q291" s="267"/>
      <c r="R291" s="267"/>
      <c r="S291" s="267"/>
      <c r="T291" s="26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9" t="s">
        <v>173</v>
      </c>
      <c r="AU291" s="269" t="s">
        <v>88</v>
      </c>
      <c r="AV291" s="13" t="s">
        <v>88</v>
      </c>
      <c r="AW291" s="13" t="s">
        <v>32</v>
      </c>
      <c r="AX291" s="13" t="s">
        <v>86</v>
      </c>
      <c r="AY291" s="269" t="s">
        <v>164</v>
      </c>
    </row>
    <row r="292" s="2" customFormat="1" ht="24.15" customHeight="1">
      <c r="A292" s="41"/>
      <c r="B292" s="42"/>
      <c r="C292" s="291" t="s">
        <v>446</v>
      </c>
      <c r="D292" s="291" t="s">
        <v>393</v>
      </c>
      <c r="E292" s="292" t="s">
        <v>447</v>
      </c>
      <c r="F292" s="293" t="s">
        <v>448</v>
      </c>
      <c r="G292" s="294" t="s">
        <v>169</v>
      </c>
      <c r="H292" s="295">
        <v>0.014999999999999999</v>
      </c>
      <c r="I292" s="296"/>
      <c r="J292" s="297">
        <f>ROUND(I292*H292,2)</f>
        <v>0</v>
      </c>
      <c r="K292" s="293" t="s">
        <v>1</v>
      </c>
      <c r="L292" s="298"/>
      <c r="M292" s="299" t="s">
        <v>1</v>
      </c>
      <c r="N292" s="300" t="s">
        <v>43</v>
      </c>
      <c r="O292" s="94"/>
      <c r="P292" s="255">
        <f>O292*H292</f>
        <v>0</v>
      </c>
      <c r="Q292" s="255">
        <v>0.55000000000000004</v>
      </c>
      <c r="R292" s="255">
        <f>Q292*H292</f>
        <v>0.0082500000000000004</v>
      </c>
      <c r="S292" s="255">
        <v>0</v>
      </c>
      <c r="T292" s="256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57" t="s">
        <v>347</v>
      </c>
      <c r="AT292" s="257" t="s">
        <v>393</v>
      </c>
      <c r="AU292" s="257" t="s">
        <v>88</v>
      </c>
      <c r="AY292" s="18" t="s">
        <v>164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8" t="s">
        <v>86</v>
      </c>
      <c r="BK292" s="146">
        <f>ROUND(I292*H292,2)</f>
        <v>0</v>
      </c>
      <c r="BL292" s="18" t="s">
        <v>267</v>
      </c>
      <c r="BM292" s="257" t="s">
        <v>449</v>
      </c>
    </row>
    <row r="293" s="13" customFormat="1">
      <c r="A293" s="13"/>
      <c r="B293" s="258"/>
      <c r="C293" s="259"/>
      <c r="D293" s="260" t="s">
        <v>173</v>
      </c>
      <c r="E293" s="261" t="s">
        <v>1</v>
      </c>
      <c r="F293" s="262" t="s">
        <v>450</v>
      </c>
      <c r="G293" s="259"/>
      <c r="H293" s="263">
        <v>0.012999999999999999</v>
      </c>
      <c r="I293" s="264"/>
      <c r="J293" s="259"/>
      <c r="K293" s="259"/>
      <c r="L293" s="265"/>
      <c r="M293" s="266"/>
      <c r="N293" s="267"/>
      <c r="O293" s="267"/>
      <c r="P293" s="267"/>
      <c r="Q293" s="267"/>
      <c r="R293" s="267"/>
      <c r="S293" s="267"/>
      <c r="T293" s="26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9" t="s">
        <v>173</v>
      </c>
      <c r="AU293" s="269" t="s">
        <v>88</v>
      </c>
      <c r="AV293" s="13" t="s">
        <v>88</v>
      </c>
      <c r="AW293" s="13" t="s">
        <v>32</v>
      </c>
      <c r="AX293" s="13" t="s">
        <v>86</v>
      </c>
      <c r="AY293" s="269" t="s">
        <v>164</v>
      </c>
    </row>
    <row r="294" s="13" customFormat="1">
      <c r="A294" s="13"/>
      <c r="B294" s="258"/>
      <c r="C294" s="259"/>
      <c r="D294" s="260" t="s">
        <v>173</v>
      </c>
      <c r="E294" s="259"/>
      <c r="F294" s="262" t="s">
        <v>451</v>
      </c>
      <c r="G294" s="259"/>
      <c r="H294" s="263">
        <v>0.014999999999999999</v>
      </c>
      <c r="I294" s="264"/>
      <c r="J294" s="259"/>
      <c r="K294" s="259"/>
      <c r="L294" s="265"/>
      <c r="M294" s="266"/>
      <c r="N294" s="267"/>
      <c r="O294" s="267"/>
      <c r="P294" s="267"/>
      <c r="Q294" s="267"/>
      <c r="R294" s="267"/>
      <c r="S294" s="267"/>
      <c r="T294" s="26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9" t="s">
        <v>173</v>
      </c>
      <c r="AU294" s="269" t="s">
        <v>88</v>
      </c>
      <c r="AV294" s="13" t="s">
        <v>88</v>
      </c>
      <c r="AW294" s="13" t="s">
        <v>4</v>
      </c>
      <c r="AX294" s="13" t="s">
        <v>86</v>
      </c>
      <c r="AY294" s="269" t="s">
        <v>164</v>
      </c>
    </row>
    <row r="295" s="2" customFormat="1" ht="24.15" customHeight="1">
      <c r="A295" s="41"/>
      <c r="B295" s="42"/>
      <c r="C295" s="246" t="s">
        <v>452</v>
      </c>
      <c r="D295" s="246" t="s">
        <v>166</v>
      </c>
      <c r="E295" s="247" t="s">
        <v>453</v>
      </c>
      <c r="F295" s="248" t="s">
        <v>454</v>
      </c>
      <c r="G295" s="249" t="s">
        <v>177</v>
      </c>
      <c r="H295" s="250">
        <v>9.7899999999999991</v>
      </c>
      <c r="I295" s="251"/>
      <c r="J295" s="252">
        <f>ROUND(I295*H295,2)</f>
        <v>0</v>
      </c>
      <c r="K295" s="248" t="s">
        <v>170</v>
      </c>
      <c r="L295" s="44"/>
      <c r="M295" s="253" t="s">
        <v>1</v>
      </c>
      <c r="N295" s="254" t="s">
        <v>43</v>
      </c>
      <c r="O295" s="94"/>
      <c r="P295" s="255">
        <f>O295*H295</f>
        <v>0</v>
      </c>
      <c r="Q295" s="255">
        <v>0</v>
      </c>
      <c r="R295" s="255">
        <f>Q295*H295</f>
        <v>0</v>
      </c>
      <c r="S295" s="255">
        <v>0</v>
      </c>
      <c r="T295" s="256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57" t="s">
        <v>267</v>
      </c>
      <c r="AT295" s="257" t="s">
        <v>166</v>
      </c>
      <c r="AU295" s="257" t="s">
        <v>88</v>
      </c>
      <c r="AY295" s="18" t="s">
        <v>164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8" t="s">
        <v>86</v>
      </c>
      <c r="BK295" s="146">
        <f>ROUND(I295*H295,2)</f>
        <v>0</v>
      </c>
      <c r="BL295" s="18" t="s">
        <v>267</v>
      </c>
      <c r="BM295" s="257" t="s">
        <v>455</v>
      </c>
    </row>
    <row r="296" s="13" customFormat="1">
      <c r="A296" s="13"/>
      <c r="B296" s="258"/>
      <c r="C296" s="259"/>
      <c r="D296" s="260" t="s">
        <v>173</v>
      </c>
      <c r="E296" s="261" t="s">
        <v>1</v>
      </c>
      <c r="F296" s="262" t="s">
        <v>456</v>
      </c>
      <c r="G296" s="259"/>
      <c r="H296" s="263">
        <v>2.0619999999999998</v>
      </c>
      <c r="I296" s="264"/>
      <c r="J296" s="259"/>
      <c r="K296" s="259"/>
      <c r="L296" s="265"/>
      <c r="M296" s="266"/>
      <c r="N296" s="267"/>
      <c r="O296" s="267"/>
      <c r="P296" s="267"/>
      <c r="Q296" s="267"/>
      <c r="R296" s="267"/>
      <c r="S296" s="267"/>
      <c r="T296" s="26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9" t="s">
        <v>173</v>
      </c>
      <c r="AU296" s="269" t="s">
        <v>88</v>
      </c>
      <c r="AV296" s="13" t="s">
        <v>88</v>
      </c>
      <c r="AW296" s="13" t="s">
        <v>32</v>
      </c>
      <c r="AX296" s="13" t="s">
        <v>78</v>
      </c>
      <c r="AY296" s="269" t="s">
        <v>164</v>
      </c>
    </row>
    <row r="297" s="13" customFormat="1">
      <c r="A297" s="13"/>
      <c r="B297" s="258"/>
      <c r="C297" s="259"/>
      <c r="D297" s="260" t="s">
        <v>173</v>
      </c>
      <c r="E297" s="261" t="s">
        <v>1</v>
      </c>
      <c r="F297" s="262" t="s">
        <v>457</v>
      </c>
      <c r="G297" s="259"/>
      <c r="H297" s="263">
        <v>2.6659999999999999</v>
      </c>
      <c r="I297" s="264"/>
      <c r="J297" s="259"/>
      <c r="K297" s="259"/>
      <c r="L297" s="265"/>
      <c r="M297" s="266"/>
      <c r="N297" s="267"/>
      <c r="O297" s="267"/>
      <c r="P297" s="267"/>
      <c r="Q297" s="267"/>
      <c r="R297" s="267"/>
      <c r="S297" s="267"/>
      <c r="T297" s="26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9" t="s">
        <v>173</v>
      </c>
      <c r="AU297" s="269" t="s">
        <v>88</v>
      </c>
      <c r="AV297" s="13" t="s">
        <v>88</v>
      </c>
      <c r="AW297" s="13" t="s">
        <v>32</v>
      </c>
      <c r="AX297" s="13" t="s">
        <v>78</v>
      </c>
      <c r="AY297" s="269" t="s">
        <v>164</v>
      </c>
    </row>
    <row r="298" s="13" customFormat="1">
      <c r="A298" s="13"/>
      <c r="B298" s="258"/>
      <c r="C298" s="259"/>
      <c r="D298" s="260" t="s">
        <v>173</v>
      </c>
      <c r="E298" s="261" t="s">
        <v>1</v>
      </c>
      <c r="F298" s="262" t="s">
        <v>458</v>
      </c>
      <c r="G298" s="259"/>
      <c r="H298" s="263">
        <v>3.032</v>
      </c>
      <c r="I298" s="264"/>
      <c r="J298" s="259"/>
      <c r="K298" s="259"/>
      <c r="L298" s="265"/>
      <c r="M298" s="266"/>
      <c r="N298" s="267"/>
      <c r="O298" s="267"/>
      <c r="P298" s="267"/>
      <c r="Q298" s="267"/>
      <c r="R298" s="267"/>
      <c r="S298" s="267"/>
      <c r="T298" s="26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9" t="s">
        <v>173</v>
      </c>
      <c r="AU298" s="269" t="s">
        <v>88</v>
      </c>
      <c r="AV298" s="13" t="s">
        <v>88</v>
      </c>
      <c r="AW298" s="13" t="s">
        <v>32</v>
      </c>
      <c r="AX298" s="13" t="s">
        <v>78</v>
      </c>
      <c r="AY298" s="269" t="s">
        <v>164</v>
      </c>
    </row>
    <row r="299" s="13" customFormat="1">
      <c r="A299" s="13"/>
      <c r="B299" s="258"/>
      <c r="C299" s="259"/>
      <c r="D299" s="260" t="s">
        <v>173</v>
      </c>
      <c r="E299" s="261" t="s">
        <v>1</v>
      </c>
      <c r="F299" s="262" t="s">
        <v>459</v>
      </c>
      <c r="G299" s="259"/>
      <c r="H299" s="263">
        <v>2.0299999999999998</v>
      </c>
      <c r="I299" s="264"/>
      <c r="J299" s="259"/>
      <c r="K299" s="259"/>
      <c r="L299" s="265"/>
      <c r="M299" s="266"/>
      <c r="N299" s="267"/>
      <c r="O299" s="267"/>
      <c r="P299" s="267"/>
      <c r="Q299" s="267"/>
      <c r="R299" s="267"/>
      <c r="S299" s="267"/>
      <c r="T299" s="26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9" t="s">
        <v>173</v>
      </c>
      <c r="AU299" s="269" t="s">
        <v>88</v>
      </c>
      <c r="AV299" s="13" t="s">
        <v>88</v>
      </c>
      <c r="AW299" s="13" t="s">
        <v>32</v>
      </c>
      <c r="AX299" s="13" t="s">
        <v>78</v>
      </c>
      <c r="AY299" s="269" t="s">
        <v>164</v>
      </c>
    </row>
    <row r="300" s="14" customFormat="1">
      <c r="A300" s="14"/>
      <c r="B300" s="270"/>
      <c r="C300" s="271"/>
      <c r="D300" s="260" t="s">
        <v>173</v>
      </c>
      <c r="E300" s="272" t="s">
        <v>1</v>
      </c>
      <c r="F300" s="273" t="s">
        <v>199</v>
      </c>
      <c r="G300" s="271"/>
      <c r="H300" s="274">
        <v>9.7899999999999991</v>
      </c>
      <c r="I300" s="275"/>
      <c r="J300" s="271"/>
      <c r="K300" s="271"/>
      <c r="L300" s="276"/>
      <c r="M300" s="277"/>
      <c r="N300" s="278"/>
      <c r="O300" s="278"/>
      <c r="P300" s="278"/>
      <c r="Q300" s="278"/>
      <c r="R300" s="278"/>
      <c r="S300" s="278"/>
      <c r="T300" s="27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80" t="s">
        <v>173</v>
      </c>
      <c r="AU300" s="280" t="s">
        <v>88</v>
      </c>
      <c r="AV300" s="14" t="s">
        <v>171</v>
      </c>
      <c r="AW300" s="14" t="s">
        <v>32</v>
      </c>
      <c r="AX300" s="14" t="s">
        <v>86</v>
      </c>
      <c r="AY300" s="280" t="s">
        <v>164</v>
      </c>
    </row>
    <row r="301" s="2" customFormat="1" ht="21.75" customHeight="1">
      <c r="A301" s="41"/>
      <c r="B301" s="42"/>
      <c r="C301" s="291" t="s">
        <v>460</v>
      </c>
      <c r="D301" s="291" t="s">
        <v>393</v>
      </c>
      <c r="E301" s="292" t="s">
        <v>461</v>
      </c>
      <c r="F301" s="293" t="s">
        <v>462</v>
      </c>
      <c r="G301" s="294" t="s">
        <v>177</v>
      </c>
      <c r="H301" s="295">
        <v>12.561999999999999</v>
      </c>
      <c r="I301" s="296"/>
      <c r="J301" s="297">
        <f>ROUND(I301*H301,2)</f>
        <v>0</v>
      </c>
      <c r="K301" s="293" t="s">
        <v>170</v>
      </c>
      <c r="L301" s="298"/>
      <c r="M301" s="299" t="s">
        <v>1</v>
      </c>
      <c r="N301" s="300" t="s">
        <v>43</v>
      </c>
      <c r="O301" s="94"/>
      <c r="P301" s="255">
        <f>O301*H301</f>
        <v>0</v>
      </c>
      <c r="Q301" s="255">
        <v>0.022700000000000001</v>
      </c>
      <c r="R301" s="255">
        <f>Q301*H301</f>
        <v>0.28515740000000001</v>
      </c>
      <c r="S301" s="255">
        <v>0</v>
      </c>
      <c r="T301" s="256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57" t="s">
        <v>347</v>
      </c>
      <c r="AT301" s="257" t="s">
        <v>393</v>
      </c>
      <c r="AU301" s="257" t="s">
        <v>88</v>
      </c>
      <c r="AY301" s="18" t="s">
        <v>164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8" t="s">
        <v>86</v>
      </c>
      <c r="BK301" s="146">
        <f>ROUND(I301*H301,2)</f>
        <v>0</v>
      </c>
      <c r="BL301" s="18" t="s">
        <v>267</v>
      </c>
      <c r="BM301" s="257" t="s">
        <v>463</v>
      </c>
    </row>
    <row r="302" s="13" customFormat="1">
      <c r="A302" s="13"/>
      <c r="B302" s="258"/>
      <c r="C302" s="259"/>
      <c r="D302" s="260" t="s">
        <v>173</v>
      </c>
      <c r="E302" s="261" t="s">
        <v>1</v>
      </c>
      <c r="F302" s="262" t="s">
        <v>464</v>
      </c>
      <c r="G302" s="259"/>
      <c r="H302" s="263">
        <v>9.7899999999999991</v>
      </c>
      <c r="I302" s="264"/>
      <c r="J302" s="259"/>
      <c r="K302" s="259"/>
      <c r="L302" s="265"/>
      <c r="M302" s="266"/>
      <c r="N302" s="267"/>
      <c r="O302" s="267"/>
      <c r="P302" s="267"/>
      <c r="Q302" s="267"/>
      <c r="R302" s="267"/>
      <c r="S302" s="267"/>
      <c r="T302" s="26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9" t="s">
        <v>173</v>
      </c>
      <c r="AU302" s="269" t="s">
        <v>88</v>
      </c>
      <c r="AV302" s="13" t="s">
        <v>88</v>
      </c>
      <c r="AW302" s="13" t="s">
        <v>32</v>
      </c>
      <c r="AX302" s="13" t="s">
        <v>78</v>
      </c>
      <c r="AY302" s="269" t="s">
        <v>164</v>
      </c>
    </row>
    <row r="303" s="13" customFormat="1">
      <c r="A303" s="13"/>
      <c r="B303" s="258"/>
      <c r="C303" s="259"/>
      <c r="D303" s="260" t="s">
        <v>173</v>
      </c>
      <c r="E303" s="261" t="s">
        <v>1</v>
      </c>
      <c r="F303" s="262" t="s">
        <v>465</v>
      </c>
      <c r="G303" s="259"/>
      <c r="H303" s="263">
        <v>1.2509999999999999</v>
      </c>
      <c r="I303" s="264"/>
      <c r="J303" s="259"/>
      <c r="K303" s="259"/>
      <c r="L303" s="265"/>
      <c r="M303" s="266"/>
      <c r="N303" s="267"/>
      <c r="O303" s="267"/>
      <c r="P303" s="267"/>
      <c r="Q303" s="267"/>
      <c r="R303" s="267"/>
      <c r="S303" s="267"/>
      <c r="T303" s="26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9" t="s">
        <v>173</v>
      </c>
      <c r="AU303" s="269" t="s">
        <v>88</v>
      </c>
      <c r="AV303" s="13" t="s">
        <v>88</v>
      </c>
      <c r="AW303" s="13" t="s">
        <v>32</v>
      </c>
      <c r="AX303" s="13" t="s">
        <v>78</v>
      </c>
      <c r="AY303" s="269" t="s">
        <v>164</v>
      </c>
    </row>
    <row r="304" s="14" customFormat="1">
      <c r="A304" s="14"/>
      <c r="B304" s="270"/>
      <c r="C304" s="271"/>
      <c r="D304" s="260" t="s">
        <v>173</v>
      </c>
      <c r="E304" s="272" t="s">
        <v>1</v>
      </c>
      <c r="F304" s="273" t="s">
        <v>199</v>
      </c>
      <c r="G304" s="271"/>
      <c r="H304" s="274">
        <v>11.040999999999999</v>
      </c>
      <c r="I304" s="275"/>
      <c r="J304" s="271"/>
      <c r="K304" s="271"/>
      <c r="L304" s="276"/>
      <c r="M304" s="277"/>
      <c r="N304" s="278"/>
      <c r="O304" s="278"/>
      <c r="P304" s="278"/>
      <c r="Q304" s="278"/>
      <c r="R304" s="278"/>
      <c r="S304" s="278"/>
      <c r="T304" s="27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0" t="s">
        <v>173</v>
      </c>
      <c r="AU304" s="280" t="s">
        <v>88</v>
      </c>
      <c r="AV304" s="14" t="s">
        <v>171</v>
      </c>
      <c r="AW304" s="14" t="s">
        <v>32</v>
      </c>
      <c r="AX304" s="14" t="s">
        <v>86</v>
      </c>
      <c r="AY304" s="280" t="s">
        <v>164</v>
      </c>
    </row>
    <row r="305" s="13" customFormat="1">
      <c r="A305" s="13"/>
      <c r="B305" s="258"/>
      <c r="C305" s="259"/>
      <c r="D305" s="260" t="s">
        <v>173</v>
      </c>
      <c r="E305" s="259"/>
      <c r="F305" s="262" t="s">
        <v>466</v>
      </c>
      <c r="G305" s="259"/>
      <c r="H305" s="263">
        <v>12.561999999999999</v>
      </c>
      <c r="I305" s="264"/>
      <c r="J305" s="259"/>
      <c r="K305" s="259"/>
      <c r="L305" s="265"/>
      <c r="M305" s="266"/>
      <c r="N305" s="267"/>
      <c r="O305" s="267"/>
      <c r="P305" s="267"/>
      <c r="Q305" s="267"/>
      <c r="R305" s="267"/>
      <c r="S305" s="267"/>
      <c r="T305" s="26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9" t="s">
        <v>173</v>
      </c>
      <c r="AU305" s="269" t="s">
        <v>88</v>
      </c>
      <c r="AV305" s="13" t="s">
        <v>88</v>
      </c>
      <c r="AW305" s="13" t="s">
        <v>4</v>
      </c>
      <c r="AX305" s="13" t="s">
        <v>86</v>
      </c>
      <c r="AY305" s="269" t="s">
        <v>164</v>
      </c>
    </row>
    <row r="306" s="2" customFormat="1" ht="24.15" customHeight="1">
      <c r="A306" s="41"/>
      <c r="B306" s="42"/>
      <c r="C306" s="246" t="s">
        <v>467</v>
      </c>
      <c r="D306" s="246" t="s">
        <v>166</v>
      </c>
      <c r="E306" s="247" t="s">
        <v>468</v>
      </c>
      <c r="F306" s="248" t="s">
        <v>469</v>
      </c>
      <c r="G306" s="249" t="s">
        <v>177</v>
      </c>
      <c r="H306" s="250">
        <v>11.041</v>
      </c>
      <c r="I306" s="251"/>
      <c r="J306" s="252">
        <f>ROUND(I306*H306,2)</f>
        <v>0</v>
      </c>
      <c r="K306" s="248" t="s">
        <v>1</v>
      </c>
      <c r="L306" s="44"/>
      <c r="M306" s="253" t="s">
        <v>1</v>
      </c>
      <c r="N306" s="254" t="s">
        <v>43</v>
      </c>
      <c r="O306" s="94"/>
      <c r="P306" s="255">
        <f>O306*H306</f>
        <v>0</v>
      </c>
      <c r="Q306" s="255">
        <v>0</v>
      </c>
      <c r="R306" s="255">
        <f>Q306*H306</f>
        <v>0</v>
      </c>
      <c r="S306" s="255">
        <v>0</v>
      </c>
      <c r="T306" s="256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57" t="s">
        <v>267</v>
      </c>
      <c r="AT306" s="257" t="s">
        <v>166</v>
      </c>
      <c r="AU306" s="257" t="s">
        <v>88</v>
      </c>
      <c r="AY306" s="18" t="s">
        <v>164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8" t="s">
        <v>86</v>
      </c>
      <c r="BK306" s="146">
        <f>ROUND(I306*H306,2)</f>
        <v>0</v>
      </c>
      <c r="BL306" s="18" t="s">
        <v>267</v>
      </c>
      <c r="BM306" s="257" t="s">
        <v>470</v>
      </c>
    </row>
    <row r="307" s="13" customFormat="1">
      <c r="A307" s="13"/>
      <c r="B307" s="258"/>
      <c r="C307" s="259"/>
      <c r="D307" s="260" t="s">
        <v>173</v>
      </c>
      <c r="E307" s="261" t="s">
        <v>1</v>
      </c>
      <c r="F307" s="262" t="s">
        <v>456</v>
      </c>
      <c r="G307" s="259"/>
      <c r="H307" s="263">
        <v>2.0619999999999998</v>
      </c>
      <c r="I307" s="264"/>
      <c r="J307" s="259"/>
      <c r="K307" s="259"/>
      <c r="L307" s="265"/>
      <c r="M307" s="266"/>
      <c r="N307" s="267"/>
      <c r="O307" s="267"/>
      <c r="P307" s="267"/>
      <c r="Q307" s="267"/>
      <c r="R307" s="267"/>
      <c r="S307" s="267"/>
      <c r="T307" s="26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9" t="s">
        <v>173</v>
      </c>
      <c r="AU307" s="269" t="s">
        <v>88</v>
      </c>
      <c r="AV307" s="13" t="s">
        <v>88</v>
      </c>
      <c r="AW307" s="13" t="s">
        <v>32</v>
      </c>
      <c r="AX307" s="13" t="s">
        <v>78</v>
      </c>
      <c r="AY307" s="269" t="s">
        <v>164</v>
      </c>
    </row>
    <row r="308" s="13" customFormat="1">
      <c r="A308" s="13"/>
      <c r="B308" s="258"/>
      <c r="C308" s="259"/>
      <c r="D308" s="260" t="s">
        <v>173</v>
      </c>
      <c r="E308" s="261" t="s">
        <v>1</v>
      </c>
      <c r="F308" s="262" t="s">
        <v>457</v>
      </c>
      <c r="G308" s="259"/>
      <c r="H308" s="263">
        <v>2.6659999999999999</v>
      </c>
      <c r="I308" s="264"/>
      <c r="J308" s="259"/>
      <c r="K308" s="259"/>
      <c r="L308" s="265"/>
      <c r="M308" s="266"/>
      <c r="N308" s="267"/>
      <c r="O308" s="267"/>
      <c r="P308" s="267"/>
      <c r="Q308" s="267"/>
      <c r="R308" s="267"/>
      <c r="S308" s="267"/>
      <c r="T308" s="26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9" t="s">
        <v>173</v>
      </c>
      <c r="AU308" s="269" t="s">
        <v>88</v>
      </c>
      <c r="AV308" s="13" t="s">
        <v>88</v>
      </c>
      <c r="AW308" s="13" t="s">
        <v>32</v>
      </c>
      <c r="AX308" s="13" t="s">
        <v>78</v>
      </c>
      <c r="AY308" s="269" t="s">
        <v>164</v>
      </c>
    </row>
    <row r="309" s="13" customFormat="1">
      <c r="A309" s="13"/>
      <c r="B309" s="258"/>
      <c r="C309" s="259"/>
      <c r="D309" s="260" t="s">
        <v>173</v>
      </c>
      <c r="E309" s="261" t="s">
        <v>1</v>
      </c>
      <c r="F309" s="262" t="s">
        <v>458</v>
      </c>
      <c r="G309" s="259"/>
      <c r="H309" s="263">
        <v>3.032</v>
      </c>
      <c r="I309" s="264"/>
      <c r="J309" s="259"/>
      <c r="K309" s="259"/>
      <c r="L309" s="265"/>
      <c r="M309" s="266"/>
      <c r="N309" s="267"/>
      <c r="O309" s="267"/>
      <c r="P309" s="267"/>
      <c r="Q309" s="267"/>
      <c r="R309" s="267"/>
      <c r="S309" s="267"/>
      <c r="T309" s="26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9" t="s">
        <v>173</v>
      </c>
      <c r="AU309" s="269" t="s">
        <v>88</v>
      </c>
      <c r="AV309" s="13" t="s">
        <v>88</v>
      </c>
      <c r="AW309" s="13" t="s">
        <v>32</v>
      </c>
      <c r="AX309" s="13" t="s">
        <v>78</v>
      </c>
      <c r="AY309" s="269" t="s">
        <v>164</v>
      </c>
    </row>
    <row r="310" s="13" customFormat="1">
      <c r="A310" s="13"/>
      <c r="B310" s="258"/>
      <c r="C310" s="259"/>
      <c r="D310" s="260" t="s">
        <v>173</v>
      </c>
      <c r="E310" s="261" t="s">
        <v>1</v>
      </c>
      <c r="F310" s="262" t="s">
        <v>459</v>
      </c>
      <c r="G310" s="259"/>
      <c r="H310" s="263">
        <v>2.0299999999999998</v>
      </c>
      <c r="I310" s="264"/>
      <c r="J310" s="259"/>
      <c r="K310" s="259"/>
      <c r="L310" s="265"/>
      <c r="M310" s="266"/>
      <c r="N310" s="267"/>
      <c r="O310" s="267"/>
      <c r="P310" s="267"/>
      <c r="Q310" s="267"/>
      <c r="R310" s="267"/>
      <c r="S310" s="267"/>
      <c r="T310" s="26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9" t="s">
        <v>173</v>
      </c>
      <c r="AU310" s="269" t="s">
        <v>88</v>
      </c>
      <c r="AV310" s="13" t="s">
        <v>88</v>
      </c>
      <c r="AW310" s="13" t="s">
        <v>32</v>
      </c>
      <c r="AX310" s="13" t="s">
        <v>78</v>
      </c>
      <c r="AY310" s="269" t="s">
        <v>164</v>
      </c>
    </row>
    <row r="311" s="16" customFormat="1">
      <c r="A311" s="16"/>
      <c r="B311" s="301"/>
      <c r="C311" s="302"/>
      <c r="D311" s="260" t="s">
        <v>173</v>
      </c>
      <c r="E311" s="303" t="s">
        <v>1</v>
      </c>
      <c r="F311" s="304" t="s">
        <v>471</v>
      </c>
      <c r="G311" s="302"/>
      <c r="H311" s="305">
        <v>9.7899999999999991</v>
      </c>
      <c r="I311" s="306"/>
      <c r="J311" s="302"/>
      <c r="K311" s="302"/>
      <c r="L311" s="307"/>
      <c r="M311" s="308"/>
      <c r="N311" s="309"/>
      <c r="O311" s="309"/>
      <c r="P311" s="309"/>
      <c r="Q311" s="309"/>
      <c r="R311" s="309"/>
      <c r="S311" s="309"/>
      <c r="T311" s="310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311" t="s">
        <v>173</v>
      </c>
      <c r="AU311" s="311" t="s">
        <v>88</v>
      </c>
      <c r="AV311" s="16" t="s">
        <v>180</v>
      </c>
      <c r="AW311" s="16" t="s">
        <v>32</v>
      </c>
      <c r="AX311" s="16" t="s">
        <v>78</v>
      </c>
      <c r="AY311" s="311" t="s">
        <v>164</v>
      </c>
    </row>
    <row r="312" s="13" customFormat="1">
      <c r="A312" s="13"/>
      <c r="B312" s="258"/>
      <c r="C312" s="259"/>
      <c r="D312" s="260" t="s">
        <v>173</v>
      </c>
      <c r="E312" s="261" t="s">
        <v>1</v>
      </c>
      <c r="F312" s="262" t="s">
        <v>465</v>
      </c>
      <c r="G312" s="259"/>
      <c r="H312" s="263">
        <v>1.2509999999999999</v>
      </c>
      <c r="I312" s="264"/>
      <c r="J312" s="259"/>
      <c r="K312" s="259"/>
      <c r="L312" s="265"/>
      <c r="M312" s="266"/>
      <c r="N312" s="267"/>
      <c r="O312" s="267"/>
      <c r="P312" s="267"/>
      <c r="Q312" s="267"/>
      <c r="R312" s="267"/>
      <c r="S312" s="267"/>
      <c r="T312" s="26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9" t="s">
        <v>173</v>
      </c>
      <c r="AU312" s="269" t="s">
        <v>88</v>
      </c>
      <c r="AV312" s="13" t="s">
        <v>88</v>
      </c>
      <c r="AW312" s="13" t="s">
        <v>32</v>
      </c>
      <c r="AX312" s="13" t="s">
        <v>78</v>
      </c>
      <c r="AY312" s="269" t="s">
        <v>164</v>
      </c>
    </row>
    <row r="313" s="14" customFormat="1">
      <c r="A313" s="14"/>
      <c r="B313" s="270"/>
      <c r="C313" s="271"/>
      <c r="D313" s="260" t="s">
        <v>173</v>
      </c>
      <c r="E313" s="272" t="s">
        <v>1</v>
      </c>
      <c r="F313" s="273" t="s">
        <v>199</v>
      </c>
      <c r="G313" s="271"/>
      <c r="H313" s="274">
        <v>11.040999999999999</v>
      </c>
      <c r="I313" s="275"/>
      <c r="J313" s="271"/>
      <c r="K313" s="271"/>
      <c r="L313" s="276"/>
      <c r="M313" s="277"/>
      <c r="N313" s="278"/>
      <c r="O313" s="278"/>
      <c r="P313" s="278"/>
      <c r="Q313" s="278"/>
      <c r="R313" s="278"/>
      <c r="S313" s="278"/>
      <c r="T313" s="27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80" t="s">
        <v>173</v>
      </c>
      <c r="AU313" s="280" t="s">
        <v>88</v>
      </c>
      <c r="AV313" s="14" t="s">
        <v>171</v>
      </c>
      <c r="AW313" s="14" t="s">
        <v>32</v>
      </c>
      <c r="AX313" s="14" t="s">
        <v>86</v>
      </c>
      <c r="AY313" s="280" t="s">
        <v>164</v>
      </c>
    </row>
    <row r="314" s="2" customFormat="1" ht="16.5" customHeight="1">
      <c r="A314" s="41"/>
      <c r="B314" s="42"/>
      <c r="C314" s="246" t="s">
        <v>472</v>
      </c>
      <c r="D314" s="246" t="s">
        <v>166</v>
      </c>
      <c r="E314" s="247" t="s">
        <v>473</v>
      </c>
      <c r="F314" s="248" t="s">
        <v>474</v>
      </c>
      <c r="G314" s="249" t="s">
        <v>307</v>
      </c>
      <c r="H314" s="250">
        <v>27.16</v>
      </c>
      <c r="I314" s="251"/>
      <c r="J314" s="252">
        <f>ROUND(I314*H314,2)</f>
        <v>0</v>
      </c>
      <c r="K314" s="248" t="s">
        <v>170</v>
      </c>
      <c r="L314" s="44"/>
      <c r="M314" s="253" t="s">
        <v>1</v>
      </c>
      <c r="N314" s="254" t="s">
        <v>43</v>
      </c>
      <c r="O314" s="94"/>
      <c r="P314" s="255">
        <f>O314*H314</f>
        <v>0</v>
      </c>
      <c r="Q314" s="255">
        <v>1.0000000000000001E-05</v>
      </c>
      <c r="R314" s="255">
        <f>Q314*H314</f>
        <v>0.00027160000000000004</v>
      </c>
      <c r="S314" s="255">
        <v>0</v>
      </c>
      <c r="T314" s="256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57" t="s">
        <v>267</v>
      </c>
      <c r="AT314" s="257" t="s">
        <v>166</v>
      </c>
      <c r="AU314" s="257" t="s">
        <v>88</v>
      </c>
      <c r="AY314" s="18" t="s">
        <v>164</v>
      </c>
      <c r="BE314" s="146">
        <f>IF(N314="základní",J314,0)</f>
        <v>0</v>
      </c>
      <c r="BF314" s="146">
        <f>IF(N314="snížená",J314,0)</f>
        <v>0</v>
      </c>
      <c r="BG314" s="146">
        <f>IF(N314="zákl. přenesená",J314,0)</f>
        <v>0</v>
      </c>
      <c r="BH314" s="146">
        <f>IF(N314="sníž. přenesená",J314,0)</f>
        <v>0</v>
      </c>
      <c r="BI314" s="146">
        <f>IF(N314="nulová",J314,0)</f>
        <v>0</v>
      </c>
      <c r="BJ314" s="18" t="s">
        <v>86</v>
      </c>
      <c r="BK314" s="146">
        <f>ROUND(I314*H314,2)</f>
        <v>0</v>
      </c>
      <c r="BL314" s="18" t="s">
        <v>267</v>
      </c>
      <c r="BM314" s="257" t="s">
        <v>475</v>
      </c>
    </row>
    <row r="315" s="13" customFormat="1">
      <c r="A315" s="13"/>
      <c r="B315" s="258"/>
      <c r="C315" s="259"/>
      <c r="D315" s="260" t="s">
        <v>173</v>
      </c>
      <c r="E315" s="261" t="s">
        <v>1</v>
      </c>
      <c r="F315" s="262" t="s">
        <v>476</v>
      </c>
      <c r="G315" s="259"/>
      <c r="H315" s="263">
        <v>7</v>
      </c>
      <c r="I315" s="264"/>
      <c r="J315" s="259"/>
      <c r="K315" s="259"/>
      <c r="L315" s="265"/>
      <c r="M315" s="266"/>
      <c r="N315" s="267"/>
      <c r="O315" s="267"/>
      <c r="P315" s="267"/>
      <c r="Q315" s="267"/>
      <c r="R315" s="267"/>
      <c r="S315" s="267"/>
      <c r="T315" s="26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9" t="s">
        <v>173</v>
      </c>
      <c r="AU315" s="269" t="s">
        <v>88</v>
      </c>
      <c r="AV315" s="13" t="s">
        <v>88</v>
      </c>
      <c r="AW315" s="13" t="s">
        <v>32</v>
      </c>
      <c r="AX315" s="13" t="s">
        <v>78</v>
      </c>
      <c r="AY315" s="269" t="s">
        <v>164</v>
      </c>
    </row>
    <row r="316" s="13" customFormat="1">
      <c r="A316" s="13"/>
      <c r="B316" s="258"/>
      <c r="C316" s="259"/>
      <c r="D316" s="260" t="s">
        <v>173</v>
      </c>
      <c r="E316" s="261" t="s">
        <v>1</v>
      </c>
      <c r="F316" s="262" t="s">
        <v>477</v>
      </c>
      <c r="G316" s="259"/>
      <c r="H316" s="263">
        <v>7.1200000000000001</v>
      </c>
      <c r="I316" s="264"/>
      <c r="J316" s="259"/>
      <c r="K316" s="259"/>
      <c r="L316" s="265"/>
      <c r="M316" s="266"/>
      <c r="N316" s="267"/>
      <c r="O316" s="267"/>
      <c r="P316" s="267"/>
      <c r="Q316" s="267"/>
      <c r="R316" s="267"/>
      <c r="S316" s="267"/>
      <c r="T316" s="26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9" t="s">
        <v>173</v>
      </c>
      <c r="AU316" s="269" t="s">
        <v>88</v>
      </c>
      <c r="AV316" s="13" t="s">
        <v>88</v>
      </c>
      <c r="AW316" s="13" t="s">
        <v>32</v>
      </c>
      <c r="AX316" s="13" t="s">
        <v>78</v>
      </c>
      <c r="AY316" s="269" t="s">
        <v>164</v>
      </c>
    </row>
    <row r="317" s="13" customFormat="1">
      <c r="A317" s="13"/>
      <c r="B317" s="258"/>
      <c r="C317" s="259"/>
      <c r="D317" s="260" t="s">
        <v>173</v>
      </c>
      <c r="E317" s="261" t="s">
        <v>1</v>
      </c>
      <c r="F317" s="262" t="s">
        <v>478</v>
      </c>
      <c r="G317" s="259"/>
      <c r="H317" s="263">
        <v>7.0599999999999996</v>
      </c>
      <c r="I317" s="264"/>
      <c r="J317" s="259"/>
      <c r="K317" s="259"/>
      <c r="L317" s="265"/>
      <c r="M317" s="266"/>
      <c r="N317" s="267"/>
      <c r="O317" s="267"/>
      <c r="P317" s="267"/>
      <c r="Q317" s="267"/>
      <c r="R317" s="267"/>
      <c r="S317" s="267"/>
      <c r="T317" s="26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9" t="s">
        <v>173</v>
      </c>
      <c r="AU317" s="269" t="s">
        <v>88</v>
      </c>
      <c r="AV317" s="13" t="s">
        <v>88</v>
      </c>
      <c r="AW317" s="13" t="s">
        <v>32</v>
      </c>
      <c r="AX317" s="13" t="s">
        <v>78</v>
      </c>
      <c r="AY317" s="269" t="s">
        <v>164</v>
      </c>
    </row>
    <row r="318" s="13" customFormat="1">
      <c r="A318" s="13"/>
      <c r="B318" s="258"/>
      <c r="C318" s="259"/>
      <c r="D318" s="260" t="s">
        <v>173</v>
      </c>
      <c r="E318" s="261" t="s">
        <v>1</v>
      </c>
      <c r="F318" s="262" t="s">
        <v>479</v>
      </c>
      <c r="G318" s="259"/>
      <c r="H318" s="263">
        <v>5.9800000000000004</v>
      </c>
      <c r="I318" s="264"/>
      <c r="J318" s="259"/>
      <c r="K318" s="259"/>
      <c r="L318" s="265"/>
      <c r="M318" s="266"/>
      <c r="N318" s="267"/>
      <c r="O318" s="267"/>
      <c r="P318" s="267"/>
      <c r="Q318" s="267"/>
      <c r="R318" s="267"/>
      <c r="S318" s="267"/>
      <c r="T318" s="26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9" t="s">
        <v>173</v>
      </c>
      <c r="AU318" s="269" t="s">
        <v>88</v>
      </c>
      <c r="AV318" s="13" t="s">
        <v>88</v>
      </c>
      <c r="AW318" s="13" t="s">
        <v>32</v>
      </c>
      <c r="AX318" s="13" t="s">
        <v>78</v>
      </c>
      <c r="AY318" s="269" t="s">
        <v>164</v>
      </c>
    </row>
    <row r="319" s="14" customFormat="1">
      <c r="A319" s="14"/>
      <c r="B319" s="270"/>
      <c r="C319" s="271"/>
      <c r="D319" s="260" t="s">
        <v>173</v>
      </c>
      <c r="E319" s="272" t="s">
        <v>1</v>
      </c>
      <c r="F319" s="273" t="s">
        <v>199</v>
      </c>
      <c r="G319" s="271"/>
      <c r="H319" s="274">
        <v>27.16</v>
      </c>
      <c r="I319" s="275"/>
      <c r="J319" s="271"/>
      <c r="K319" s="271"/>
      <c r="L319" s="276"/>
      <c r="M319" s="277"/>
      <c r="N319" s="278"/>
      <c r="O319" s="278"/>
      <c r="P319" s="278"/>
      <c r="Q319" s="278"/>
      <c r="R319" s="278"/>
      <c r="S319" s="278"/>
      <c r="T319" s="27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80" t="s">
        <v>173</v>
      </c>
      <c r="AU319" s="280" t="s">
        <v>88</v>
      </c>
      <c r="AV319" s="14" t="s">
        <v>171</v>
      </c>
      <c r="AW319" s="14" t="s">
        <v>32</v>
      </c>
      <c r="AX319" s="14" t="s">
        <v>86</v>
      </c>
      <c r="AY319" s="280" t="s">
        <v>164</v>
      </c>
    </row>
    <row r="320" s="2" customFormat="1" ht="24.15" customHeight="1">
      <c r="A320" s="41"/>
      <c r="B320" s="42"/>
      <c r="C320" s="291" t="s">
        <v>480</v>
      </c>
      <c r="D320" s="291" t="s">
        <v>393</v>
      </c>
      <c r="E320" s="292" t="s">
        <v>481</v>
      </c>
      <c r="F320" s="293" t="s">
        <v>482</v>
      </c>
      <c r="G320" s="294" t="s">
        <v>186</v>
      </c>
      <c r="H320" s="295">
        <v>0.091999999999999998</v>
      </c>
      <c r="I320" s="296"/>
      <c r="J320" s="297">
        <f>ROUND(I320*H320,2)</f>
        <v>0</v>
      </c>
      <c r="K320" s="293" t="s">
        <v>170</v>
      </c>
      <c r="L320" s="298"/>
      <c r="M320" s="299" t="s">
        <v>1</v>
      </c>
      <c r="N320" s="300" t="s">
        <v>43</v>
      </c>
      <c r="O320" s="94"/>
      <c r="P320" s="255">
        <f>O320*H320</f>
        <v>0</v>
      </c>
      <c r="Q320" s="255">
        <v>1</v>
      </c>
      <c r="R320" s="255">
        <f>Q320*H320</f>
        <v>0.091999999999999998</v>
      </c>
      <c r="S320" s="255">
        <v>0</v>
      </c>
      <c r="T320" s="256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57" t="s">
        <v>347</v>
      </c>
      <c r="AT320" s="257" t="s">
        <v>393</v>
      </c>
      <c r="AU320" s="257" t="s">
        <v>88</v>
      </c>
      <c r="AY320" s="18" t="s">
        <v>164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8" t="s">
        <v>86</v>
      </c>
      <c r="BK320" s="146">
        <f>ROUND(I320*H320,2)</f>
        <v>0</v>
      </c>
      <c r="BL320" s="18" t="s">
        <v>267</v>
      </c>
      <c r="BM320" s="257" t="s">
        <v>483</v>
      </c>
    </row>
    <row r="321" s="13" customFormat="1">
      <c r="A321" s="13"/>
      <c r="B321" s="258"/>
      <c r="C321" s="259"/>
      <c r="D321" s="260" t="s">
        <v>173</v>
      </c>
      <c r="E321" s="261" t="s">
        <v>1</v>
      </c>
      <c r="F321" s="262" t="s">
        <v>484</v>
      </c>
      <c r="G321" s="259"/>
      <c r="H321" s="263">
        <v>0.080000000000000002</v>
      </c>
      <c r="I321" s="264"/>
      <c r="J321" s="259"/>
      <c r="K321" s="259"/>
      <c r="L321" s="265"/>
      <c r="M321" s="266"/>
      <c r="N321" s="267"/>
      <c r="O321" s="267"/>
      <c r="P321" s="267"/>
      <c r="Q321" s="267"/>
      <c r="R321" s="267"/>
      <c r="S321" s="267"/>
      <c r="T321" s="26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9" t="s">
        <v>173</v>
      </c>
      <c r="AU321" s="269" t="s">
        <v>88</v>
      </c>
      <c r="AV321" s="13" t="s">
        <v>88</v>
      </c>
      <c r="AW321" s="13" t="s">
        <v>32</v>
      </c>
      <c r="AX321" s="13" t="s">
        <v>86</v>
      </c>
      <c r="AY321" s="269" t="s">
        <v>164</v>
      </c>
    </row>
    <row r="322" s="13" customFormat="1">
      <c r="A322" s="13"/>
      <c r="B322" s="258"/>
      <c r="C322" s="259"/>
      <c r="D322" s="260" t="s">
        <v>173</v>
      </c>
      <c r="E322" s="259"/>
      <c r="F322" s="262" t="s">
        <v>485</v>
      </c>
      <c r="G322" s="259"/>
      <c r="H322" s="263">
        <v>0.091999999999999998</v>
      </c>
      <c r="I322" s="264"/>
      <c r="J322" s="259"/>
      <c r="K322" s="259"/>
      <c r="L322" s="265"/>
      <c r="M322" s="266"/>
      <c r="N322" s="267"/>
      <c r="O322" s="267"/>
      <c r="P322" s="267"/>
      <c r="Q322" s="267"/>
      <c r="R322" s="267"/>
      <c r="S322" s="267"/>
      <c r="T322" s="26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9" t="s">
        <v>173</v>
      </c>
      <c r="AU322" s="269" t="s">
        <v>88</v>
      </c>
      <c r="AV322" s="13" t="s">
        <v>88</v>
      </c>
      <c r="AW322" s="13" t="s">
        <v>4</v>
      </c>
      <c r="AX322" s="13" t="s">
        <v>86</v>
      </c>
      <c r="AY322" s="269" t="s">
        <v>164</v>
      </c>
    </row>
    <row r="323" s="2" customFormat="1" ht="24.15" customHeight="1">
      <c r="A323" s="41"/>
      <c r="B323" s="42"/>
      <c r="C323" s="246" t="s">
        <v>486</v>
      </c>
      <c r="D323" s="246" t="s">
        <v>166</v>
      </c>
      <c r="E323" s="247" t="s">
        <v>487</v>
      </c>
      <c r="F323" s="248" t="s">
        <v>488</v>
      </c>
      <c r="G323" s="249" t="s">
        <v>177</v>
      </c>
      <c r="H323" s="250">
        <v>9.9580000000000002</v>
      </c>
      <c r="I323" s="251"/>
      <c r="J323" s="252">
        <f>ROUND(I323*H323,2)</f>
        <v>0</v>
      </c>
      <c r="K323" s="248" t="s">
        <v>170</v>
      </c>
      <c r="L323" s="44"/>
      <c r="M323" s="253" t="s">
        <v>1</v>
      </c>
      <c r="N323" s="254" t="s">
        <v>43</v>
      </c>
      <c r="O323" s="94"/>
      <c r="P323" s="255">
        <f>O323*H323</f>
        <v>0</v>
      </c>
      <c r="Q323" s="255">
        <v>0.00018000000000000001</v>
      </c>
      <c r="R323" s="255">
        <f>Q323*H323</f>
        <v>0.0017924400000000002</v>
      </c>
      <c r="S323" s="255">
        <v>0</v>
      </c>
      <c r="T323" s="256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57" t="s">
        <v>267</v>
      </c>
      <c r="AT323" s="257" t="s">
        <v>166</v>
      </c>
      <c r="AU323" s="257" t="s">
        <v>88</v>
      </c>
      <c r="AY323" s="18" t="s">
        <v>164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8" t="s">
        <v>86</v>
      </c>
      <c r="BK323" s="146">
        <f>ROUND(I323*H323,2)</f>
        <v>0</v>
      </c>
      <c r="BL323" s="18" t="s">
        <v>267</v>
      </c>
      <c r="BM323" s="257" t="s">
        <v>489</v>
      </c>
    </row>
    <row r="324" s="13" customFormat="1">
      <c r="A324" s="13"/>
      <c r="B324" s="258"/>
      <c r="C324" s="259"/>
      <c r="D324" s="260" t="s">
        <v>173</v>
      </c>
      <c r="E324" s="261" t="s">
        <v>1</v>
      </c>
      <c r="F324" s="262" t="s">
        <v>464</v>
      </c>
      <c r="G324" s="259"/>
      <c r="H324" s="263">
        <v>9.7899999999999991</v>
      </c>
      <c r="I324" s="264"/>
      <c r="J324" s="259"/>
      <c r="K324" s="259"/>
      <c r="L324" s="265"/>
      <c r="M324" s="266"/>
      <c r="N324" s="267"/>
      <c r="O324" s="267"/>
      <c r="P324" s="267"/>
      <c r="Q324" s="267"/>
      <c r="R324" s="267"/>
      <c r="S324" s="267"/>
      <c r="T324" s="26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9" t="s">
        <v>173</v>
      </c>
      <c r="AU324" s="269" t="s">
        <v>88</v>
      </c>
      <c r="AV324" s="13" t="s">
        <v>88</v>
      </c>
      <c r="AW324" s="13" t="s">
        <v>32</v>
      </c>
      <c r="AX324" s="13" t="s">
        <v>78</v>
      </c>
      <c r="AY324" s="269" t="s">
        <v>164</v>
      </c>
    </row>
    <row r="325" s="13" customFormat="1">
      <c r="A325" s="13"/>
      <c r="B325" s="258"/>
      <c r="C325" s="259"/>
      <c r="D325" s="260" t="s">
        <v>173</v>
      </c>
      <c r="E325" s="261" t="s">
        <v>1</v>
      </c>
      <c r="F325" s="262" t="s">
        <v>490</v>
      </c>
      <c r="G325" s="259"/>
      <c r="H325" s="263">
        <v>0.16800000000000001</v>
      </c>
      <c r="I325" s="264"/>
      <c r="J325" s="259"/>
      <c r="K325" s="259"/>
      <c r="L325" s="265"/>
      <c r="M325" s="266"/>
      <c r="N325" s="267"/>
      <c r="O325" s="267"/>
      <c r="P325" s="267"/>
      <c r="Q325" s="267"/>
      <c r="R325" s="267"/>
      <c r="S325" s="267"/>
      <c r="T325" s="26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9" t="s">
        <v>173</v>
      </c>
      <c r="AU325" s="269" t="s">
        <v>88</v>
      </c>
      <c r="AV325" s="13" t="s">
        <v>88</v>
      </c>
      <c r="AW325" s="13" t="s">
        <v>32</v>
      </c>
      <c r="AX325" s="13" t="s">
        <v>78</v>
      </c>
      <c r="AY325" s="269" t="s">
        <v>164</v>
      </c>
    </row>
    <row r="326" s="14" customFormat="1">
      <c r="A326" s="14"/>
      <c r="B326" s="270"/>
      <c r="C326" s="271"/>
      <c r="D326" s="260" t="s">
        <v>173</v>
      </c>
      <c r="E326" s="272" t="s">
        <v>1</v>
      </c>
      <c r="F326" s="273" t="s">
        <v>199</v>
      </c>
      <c r="G326" s="271"/>
      <c r="H326" s="274">
        <v>9.9579999999999984</v>
      </c>
      <c r="I326" s="275"/>
      <c r="J326" s="271"/>
      <c r="K326" s="271"/>
      <c r="L326" s="276"/>
      <c r="M326" s="277"/>
      <c r="N326" s="278"/>
      <c r="O326" s="278"/>
      <c r="P326" s="278"/>
      <c r="Q326" s="278"/>
      <c r="R326" s="278"/>
      <c r="S326" s="278"/>
      <c r="T326" s="27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80" t="s">
        <v>173</v>
      </c>
      <c r="AU326" s="280" t="s">
        <v>88</v>
      </c>
      <c r="AV326" s="14" t="s">
        <v>171</v>
      </c>
      <c r="AW326" s="14" t="s">
        <v>32</v>
      </c>
      <c r="AX326" s="14" t="s">
        <v>86</v>
      </c>
      <c r="AY326" s="280" t="s">
        <v>164</v>
      </c>
    </row>
    <row r="327" s="2" customFormat="1" ht="24.15" customHeight="1">
      <c r="A327" s="41"/>
      <c r="B327" s="42"/>
      <c r="C327" s="246" t="s">
        <v>491</v>
      </c>
      <c r="D327" s="246" t="s">
        <v>166</v>
      </c>
      <c r="E327" s="247" t="s">
        <v>492</v>
      </c>
      <c r="F327" s="248" t="s">
        <v>493</v>
      </c>
      <c r="G327" s="249" t="s">
        <v>186</v>
      </c>
      <c r="H327" s="250">
        <v>0.38700000000000001</v>
      </c>
      <c r="I327" s="251"/>
      <c r="J327" s="252">
        <f>ROUND(I327*H327,2)</f>
        <v>0</v>
      </c>
      <c r="K327" s="248" t="s">
        <v>170</v>
      </c>
      <c r="L327" s="44"/>
      <c r="M327" s="253" t="s">
        <v>1</v>
      </c>
      <c r="N327" s="254" t="s">
        <v>43</v>
      </c>
      <c r="O327" s="94"/>
      <c r="P327" s="255">
        <f>O327*H327</f>
        <v>0</v>
      </c>
      <c r="Q327" s="255">
        <v>0</v>
      </c>
      <c r="R327" s="255">
        <f>Q327*H327</f>
        <v>0</v>
      </c>
      <c r="S327" s="255">
        <v>0</v>
      </c>
      <c r="T327" s="256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57" t="s">
        <v>267</v>
      </c>
      <c r="AT327" s="257" t="s">
        <v>166</v>
      </c>
      <c r="AU327" s="257" t="s">
        <v>88</v>
      </c>
      <c r="AY327" s="18" t="s">
        <v>164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8" t="s">
        <v>86</v>
      </c>
      <c r="BK327" s="146">
        <f>ROUND(I327*H327,2)</f>
        <v>0</v>
      </c>
      <c r="BL327" s="18" t="s">
        <v>267</v>
      </c>
      <c r="BM327" s="257" t="s">
        <v>494</v>
      </c>
    </row>
    <row r="328" s="2" customFormat="1" ht="24.15" customHeight="1">
      <c r="A328" s="41"/>
      <c r="B328" s="42"/>
      <c r="C328" s="246" t="s">
        <v>495</v>
      </c>
      <c r="D328" s="246" t="s">
        <v>166</v>
      </c>
      <c r="E328" s="247" t="s">
        <v>496</v>
      </c>
      <c r="F328" s="248" t="s">
        <v>497</v>
      </c>
      <c r="G328" s="249" t="s">
        <v>186</v>
      </c>
      <c r="H328" s="250">
        <v>0.38700000000000001</v>
      </c>
      <c r="I328" s="251"/>
      <c r="J328" s="252">
        <f>ROUND(I328*H328,2)</f>
        <v>0</v>
      </c>
      <c r="K328" s="248" t="s">
        <v>170</v>
      </c>
      <c r="L328" s="44"/>
      <c r="M328" s="253" t="s">
        <v>1</v>
      </c>
      <c r="N328" s="254" t="s">
        <v>43</v>
      </c>
      <c r="O328" s="94"/>
      <c r="P328" s="255">
        <f>O328*H328</f>
        <v>0</v>
      </c>
      <c r="Q328" s="255">
        <v>0</v>
      </c>
      <c r="R328" s="255">
        <f>Q328*H328</f>
        <v>0</v>
      </c>
      <c r="S328" s="255">
        <v>0</v>
      </c>
      <c r="T328" s="256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57" t="s">
        <v>267</v>
      </c>
      <c r="AT328" s="257" t="s">
        <v>166</v>
      </c>
      <c r="AU328" s="257" t="s">
        <v>88</v>
      </c>
      <c r="AY328" s="18" t="s">
        <v>164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8" t="s">
        <v>86</v>
      </c>
      <c r="BK328" s="146">
        <f>ROUND(I328*H328,2)</f>
        <v>0</v>
      </c>
      <c r="BL328" s="18" t="s">
        <v>267</v>
      </c>
      <c r="BM328" s="257" t="s">
        <v>498</v>
      </c>
    </row>
    <row r="329" s="12" customFormat="1" ht="22.8" customHeight="1">
      <c r="A329" s="12"/>
      <c r="B329" s="231"/>
      <c r="C329" s="232"/>
      <c r="D329" s="233" t="s">
        <v>77</v>
      </c>
      <c r="E329" s="244" t="s">
        <v>499</v>
      </c>
      <c r="F329" s="244" t="s">
        <v>500</v>
      </c>
      <c r="G329" s="232"/>
      <c r="H329" s="232"/>
      <c r="I329" s="235"/>
      <c r="J329" s="245">
        <f>BK329</f>
        <v>0</v>
      </c>
      <c r="K329" s="232"/>
      <c r="L329" s="236"/>
      <c r="M329" s="237"/>
      <c r="N329" s="238"/>
      <c r="O329" s="238"/>
      <c r="P329" s="239">
        <f>SUM(P330:P359)</f>
        <v>0</v>
      </c>
      <c r="Q329" s="238"/>
      <c r="R329" s="239">
        <f>SUM(R330:R359)</f>
        <v>0.11165235999999999</v>
      </c>
      <c r="S329" s="238"/>
      <c r="T329" s="240">
        <f>SUM(T330:T359)</f>
        <v>0.22920817999999998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41" t="s">
        <v>88</v>
      </c>
      <c r="AT329" s="242" t="s">
        <v>77</v>
      </c>
      <c r="AU329" s="242" t="s">
        <v>86</v>
      </c>
      <c r="AY329" s="241" t="s">
        <v>164</v>
      </c>
      <c r="BK329" s="243">
        <f>SUM(BK330:BK359)</f>
        <v>0</v>
      </c>
    </row>
    <row r="330" s="2" customFormat="1" ht="24.15" customHeight="1">
      <c r="A330" s="41"/>
      <c r="B330" s="42"/>
      <c r="C330" s="246" t="s">
        <v>501</v>
      </c>
      <c r="D330" s="246" t="s">
        <v>166</v>
      </c>
      <c r="E330" s="247" t="s">
        <v>502</v>
      </c>
      <c r="F330" s="248" t="s">
        <v>503</v>
      </c>
      <c r="G330" s="249" t="s">
        <v>438</v>
      </c>
      <c r="H330" s="250">
        <v>1</v>
      </c>
      <c r="I330" s="251"/>
      <c r="J330" s="252">
        <f>ROUND(I330*H330,2)</f>
        <v>0</v>
      </c>
      <c r="K330" s="248" t="s">
        <v>170</v>
      </c>
      <c r="L330" s="44"/>
      <c r="M330" s="253" t="s">
        <v>1</v>
      </c>
      <c r="N330" s="254" t="s">
        <v>43</v>
      </c>
      <c r="O330" s="94"/>
      <c r="P330" s="255">
        <f>O330*H330</f>
        <v>0</v>
      </c>
      <c r="Q330" s="255">
        <v>0.012256</v>
      </c>
      <c r="R330" s="255">
        <f>Q330*H330</f>
        <v>0.012256</v>
      </c>
      <c r="S330" s="255">
        <v>0.010120000000000001</v>
      </c>
      <c r="T330" s="256">
        <f>S330*H330</f>
        <v>0.010120000000000001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57" t="s">
        <v>267</v>
      </c>
      <c r="AT330" s="257" t="s">
        <v>166</v>
      </c>
      <c r="AU330" s="257" t="s">
        <v>88</v>
      </c>
      <c r="AY330" s="18" t="s">
        <v>164</v>
      </c>
      <c r="BE330" s="146">
        <f>IF(N330="základní",J330,0)</f>
        <v>0</v>
      </c>
      <c r="BF330" s="146">
        <f>IF(N330="snížená",J330,0)</f>
        <v>0</v>
      </c>
      <c r="BG330" s="146">
        <f>IF(N330="zákl. přenesená",J330,0)</f>
        <v>0</v>
      </c>
      <c r="BH330" s="146">
        <f>IF(N330="sníž. přenesená",J330,0)</f>
        <v>0</v>
      </c>
      <c r="BI330" s="146">
        <f>IF(N330="nulová",J330,0)</f>
        <v>0</v>
      </c>
      <c r="BJ330" s="18" t="s">
        <v>86</v>
      </c>
      <c r="BK330" s="146">
        <f>ROUND(I330*H330,2)</f>
        <v>0</v>
      </c>
      <c r="BL330" s="18" t="s">
        <v>267</v>
      </c>
      <c r="BM330" s="257" t="s">
        <v>504</v>
      </c>
    </row>
    <row r="331" s="13" customFormat="1">
      <c r="A331" s="13"/>
      <c r="B331" s="258"/>
      <c r="C331" s="259"/>
      <c r="D331" s="260" t="s">
        <v>173</v>
      </c>
      <c r="E331" s="261" t="s">
        <v>1</v>
      </c>
      <c r="F331" s="262" t="s">
        <v>505</v>
      </c>
      <c r="G331" s="259"/>
      <c r="H331" s="263">
        <v>1</v>
      </c>
      <c r="I331" s="264"/>
      <c r="J331" s="259"/>
      <c r="K331" s="259"/>
      <c r="L331" s="265"/>
      <c r="M331" s="266"/>
      <c r="N331" s="267"/>
      <c r="O331" s="267"/>
      <c r="P331" s="267"/>
      <c r="Q331" s="267"/>
      <c r="R331" s="267"/>
      <c r="S331" s="267"/>
      <c r="T331" s="26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9" t="s">
        <v>173</v>
      </c>
      <c r="AU331" s="269" t="s">
        <v>88</v>
      </c>
      <c r="AV331" s="13" t="s">
        <v>88</v>
      </c>
      <c r="AW331" s="13" t="s">
        <v>32</v>
      </c>
      <c r="AX331" s="13" t="s">
        <v>86</v>
      </c>
      <c r="AY331" s="269" t="s">
        <v>164</v>
      </c>
    </row>
    <row r="332" s="2" customFormat="1" ht="37.8" customHeight="1">
      <c r="A332" s="41"/>
      <c r="B332" s="42"/>
      <c r="C332" s="246" t="s">
        <v>506</v>
      </c>
      <c r="D332" s="246" t="s">
        <v>166</v>
      </c>
      <c r="E332" s="247" t="s">
        <v>507</v>
      </c>
      <c r="F332" s="248" t="s">
        <v>508</v>
      </c>
      <c r="G332" s="249" t="s">
        <v>177</v>
      </c>
      <c r="H332" s="250">
        <v>6.306</v>
      </c>
      <c r="I332" s="251"/>
      <c r="J332" s="252">
        <f>ROUND(I332*H332,2)</f>
        <v>0</v>
      </c>
      <c r="K332" s="248" t="s">
        <v>1</v>
      </c>
      <c r="L332" s="44"/>
      <c r="M332" s="253" t="s">
        <v>1</v>
      </c>
      <c r="N332" s="254" t="s">
        <v>43</v>
      </c>
      <c r="O332" s="94"/>
      <c r="P332" s="255">
        <f>O332*H332</f>
        <v>0</v>
      </c>
      <c r="Q332" s="255">
        <v>0.011820000000000001</v>
      </c>
      <c r="R332" s="255">
        <f>Q332*H332</f>
        <v>0.074536920000000006</v>
      </c>
      <c r="S332" s="255">
        <v>0</v>
      </c>
      <c r="T332" s="256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57" t="s">
        <v>267</v>
      </c>
      <c r="AT332" s="257" t="s">
        <v>166</v>
      </c>
      <c r="AU332" s="257" t="s">
        <v>88</v>
      </c>
      <c r="AY332" s="18" t="s">
        <v>164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8" t="s">
        <v>86</v>
      </c>
      <c r="BK332" s="146">
        <f>ROUND(I332*H332,2)</f>
        <v>0</v>
      </c>
      <c r="BL332" s="18" t="s">
        <v>267</v>
      </c>
      <c r="BM332" s="257" t="s">
        <v>509</v>
      </c>
    </row>
    <row r="333" s="13" customFormat="1">
      <c r="A333" s="13"/>
      <c r="B333" s="258"/>
      <c r="C333" s="259"/>
      <c r="D333" s="260" t="s">
        <v>173</v>
      </c>
      <c r="E333" s="261" t="s">
        <v>1</v>
      </c>
      <c r="F333" s="262" t="s">
        <v>510</v>
      </c>
      <c r="G333" s="259"/>
      <c r="H333" s="263">
        <v>2.2370000000000001</v>
      </c>
      <c r="I333" s="264"/>
      <c r="J333" s="259"/>
      <c r="K333" s="259"/>
      <c r="L333" s="265"/>
      <c r="M333" s="266"/>
      <c r="N333" s="267"/>
      <c r="O333" s="267"/>
      <c r="P333" s="267"/>
      <c r="Q333" s="267"/>
      <c r="R333" s="267"/>
      <c r="S333" s="267"/>
      <c r="T333" s="26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9" t="s">
        <v>173</v>
      </c>
      <c r="AU333" s="269" t="s">
        <v>88</v>
      </c>
      <c r="AV333" s="13" t="s">
        <v>88</v>
      </c>
      <c r="AW333" s="13" t="s">
        <v>32</v>
      </c>
      <c r="AX333" s="13" t="s">
        <v>78</v>
      </c>
      <c r="AY333" s="269" t="s">
        <v>164</v>
      </c>
    </row>
    <row r="334" s="13" customFormat="1">
      <c r="A334" s="13"/>
      <c r="B334" s="258"/>
      <c r="C334" s="259"/>
      <c r="D334" s="260" t="s">
        <v>173</v>
      </c>
      <c r="E334" s="261" t="s">
        <v>1</v>
      </c>
      <c r="F334" s="262" t="s">
        <v>511</v>
      </c>
      <c r="G334" s="259"/>
      <c r="H334" s="263">
        <v>4.069</v>
      </c>
      <c r="I334" s="264"/>
      <c r="J334" s="259"/>
      <c r="K334" s="259"/>
      <c r="L334" s="265"/>
      <c r="M334" s="266"/>
      <c r="N334" s="267"/>
      <c r="O334" s="267"/>
      <c r="P334" s="267"/>
      <c r="Q334" s="267"/>
      <c r="R334" s="267"/>
      <c r="S334" s="267"/>
      <c r="T334" s="26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9" t="s">
        <v>173</v>
      </c>
      <c r="AU334" s="269" t="s">
        <v>88</v>
      </c>
      <c r="AV334" s="13" t="s">
        <v>88</v>
      </c>
      <c r="AW334" s="13" t="s">
        <v>32</v>
      </c>
      <c r="AX334" s="13" t="s">
        <v>78</v>
      </c>
      <c r="AY334" s="269" t="s">
        <v>164</v>
      </c>
    </row>
    <row r="335" s="14" customFormat="1">
      <c r="A335" s="14"/>
      <c r="B335" s="270"/>
      <c r="C335" s="271"/>
      <c r="D335" s="260" t="s">
        <v>173</v>
      </c>
      <c r="E335" s="272" t="s">
        <v>1</v>
      </c>
      <c r="F335" s="273" t="s">
        <v>199</v>
      </c>
      <c r="G335" s="271"/>
      <c r="H335" s="274">
        <v>6.306</v>
      </c>
      <c r="I335" s="275"/>
      <c r="J335" s="271"/>
      <c r="K335" s="271"/>
      <c r="L335" s="276"/>
      <c r="M335" s="277"/>
      <c r="N335" s="278"/>
      <c r="O335" s="278"/>
      <c r="P335" s="278"/>
      <c r="Q335" s="278"/>
      <c r="R335" s="278"/>
      <c r="S335" s="278"/>
      <c r="T335" s="27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0" t="s">
        <v>173</v>
      </c>
      <c r="AU335" s="280" t="s">
        <v>88</v>
      </c>
      <c r="AV335" s="14" t="s">
        <v>171</v>
      </c>
      <c r="AW335" s="14" t="s">
        <v>32</v>
      </c>
      <c r="AX335" s="14" t="s">
        <v>86</v>
      </c>
      <c r="AY335" s="280" t="s">
        <v>164</v>
      </c>
    </row>
    <row r="336" s="2" customFormat="1" ht="24.15" customHeight="1">
      <c r="A336" s="41"/>
      <c r="B336" s="42"/>
      <c r="C336" s="246" t="s">
        <v>512</v>
      </c>
      <c r="D336" s="246" t="s">
        <v>166</v>
      </c>
      <c r="E336" s="247" t="s">
        <v>513</v>
      </c>
      <c r="F336" s="248" t="s">
        <v>514</v>
      </c>
      <c r="G336" s="249" t="s">
        <v>177</v>
      </c>
      <c r="H336" s="250">
        <v>9.7970000000000006</v>
      </c>
      <c r="I336" s="251"/>
      <c r="J336" s="252">
        <f>ROUND(I336*H336,2)</f>
        <v>0</v>
      </c>
      <c r="K336" s="248" t="s">
        <v>1</v>
      </c>
      <c r="L336" s="44"/>
      <c r="M336" s="253" t="s">
        <v>1</v>
      </c>
      <c r="N336" s="254" t="s">
        <v>43</v>
      </c>
      <c r="O336" s="94"/>
      <c r="P336" s="255">
        <f>O336*H336</f>
        <v>0</v>
      </c>
      <c r="Q336" s="255">
        <v>0</v>
      </c>
      <c r="R336" s="255">
        <f>Q336*H336</f>
        <v>0</v>
      </c>
      <c r="S336" s="255">
        <v>0.018339999999999999</v>
      </c>
      <c r="T336" s="256">
        <f>S336*H336</f>
        <v>0.17967697999999999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57" t="s">
        <v>267</v>
      </c>
      <c r="AT336" s="257" t="s">
        <v>166</v>
      </c>
      <c r="AU336" s="257" t="s">
        <v>88</v>
      </c>
      <c r="AY336" s="18" t="s">
        <v>164</v>
      </c>
      <c r="BE336" s="146">
        <f>IF(N336="základní",J336,0)</f>
        <v>0</v>
      </c>
      <c r="BF336" s="146">
        <f>IF(N336="snížená",J336,0)</f>
        <v>0</v>
      </c>
      <c r="BG336" s="146">
        <f>IF(N336="zákl. přenesená",J336,0)</f>
        <v>0</v>
      </c>
      <c r="BH336" s="146">
        <f>IF(N336="sníž. přenesená",J336,0)</f>
        <v>0</v>
      </c>
      <c r="BI336" s="146">
        <f>IF(N336="nulová",J336,0)</f>
        <v>0</v>
      </c>
      <c r="BJ336" s="18" t="s">
        <v>86</v>
      </c>
      <c r="BK336" s="146">
        <f>ROUND(I336*H336,2)</f>
        <v>0</v>
      </c>
      <c r="BL336" s="18" t="s">
        <v>267</v>
      </c>
      <c r="BM336" s="257" t="s">
        <v>515</v>
      </c>
    </row>
    <row r="337" s="13" customFormat="1">
      <c r="A337" s="13"/>
      <c r="B337" s="258"/>
      <c r="C337" s="259"/>
      <c r="D337" s="260" t="s">
        <v>173</v>
      </c>
      <c r="E337" s="261" t="s">
        <v>1</v>
      </c>
      <c r="F337" s="262" t="s">
        <v>516</v>
      </c>
      <c r="G337" s="259"/>
      <c r="H337" s="263">
        <v>2.0649999999999999</v>
      </c>
      <c r="I337" s="264"/>
      <c r="J337" s="259"/>
      <c r="K337" s="259"/>
      <c r="L337" s="265"/>
      <c r="M337" s="266"/>
      <c r="N337" s="267"/>
      <c r="O337" s="267"/>
      <c r="P337" s="267"/>
      <c r="Q337" s="267"/>
      <c r="R337" s="267"/>
      <c r="S337" s="267"/>
      <c r="T337" s="26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9" t="s">
        <v>173</v>
      </c>
      <c r="AU337" s="269" t="s">
        <v>88</v>
      </c>
      <c r="AV337" s="13" t="s">
        <v>88</v>
      </c>
      <c r="AW337" s="13" t="s">
        <v>32</v>
      </c>
      <c r="AX337" s="13" t="s">
        <v>78</v>
      </c>
      <c r="AY337" s="269" t="s">
        <v>164</v>
      </c>
    </row>
    <row r="338" s="13" customFormat="1">
      <c r="A338" s="13"/>
      <c r="B338" s="258"/>
      <c r="C338" s="259"/>
      <c r="D338" s="260" t="s">
        <v>173</v>
      </c>
      <c r="E338" s="261" t="s">
        <v>1</v>
      </c>
      <c r="F338" s="262" t="s">
        <v>517</v>
      </c>
      <c r="G338" s="259"/>
      <c r="H338" s="263">
        <v>2.6699999999999999</v>
      </c>
      <c r="I338" s="264"/>
      <c r="J338" s="259"/>
      <c r="K338" s="259"/>
      <c r="L338" s="265"/>
      <c r="M338" s="266"/>
      <c r="N338" s="267"/>
      <c r="O338" s="267"/>
      <c r="P338" s="267"/>
      <c r="Q338" s="267"/>
      <c r="R338" s="267"/>
      <c r="S338" s="267"/>
      <c r="T338" s="26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9" t="s">
        <v>173</v>
      </c>
      <c r="AU338" s="269" t="s">
        <v>88</v>
      </c>
      <c r="AV338" s="13" t="s">
        <v>88</v>
      </c>
      <c r="AW338" s="13" t="s">
        <v>32</v>
      </c>
      <c r="AX338" s="13" t="s">
        <v>78</v>
      </c>
      <c r="AY338" s="269" t="s">
        <v>164</v>
      </c>
    </row>
    <row r="339" s="13" customFormat="1">
      <c r="A339" s="13"/>
      <c r="B339" s="258"/>
      <c r="C339" s="259"/>
      <c r="D339" s="260" t="s">
        <v>173</v>
      </c>
      <c r="E339" s="261" t="s">
        <v>1</v>
      </c>
      <c r="F339" s="262" t="s">
        <v>518</v>
      </c>
      <c r="G339" s="259"/>
      <c r="H339" s="263">
        <v>3.036</v>
      </c>
      <c r="I339" s="264"/>
      <c r="J339" s="259"/>
      <c r="K339" s="259"/>
      <c r="L339" s="265"/>
      <c r="M339" s="266"/>
      <c r="N339" s="267"/>
      <c r="O339" s="267"/>
      <c r="P339" s="267"/>
      <c r="Q339" s="267"/>
      <c r="R339" s="267"/>
      <c r="S339" s="267"/>
      <c r="T339" s="26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9" t="s">
        <v>173</v>
      </c>
      <c r="AU339" s="269" t="s">
        <v>88</v>
      </c>
      <c r="AV339" s="13" t="s">
        <v>88</v>
      </c>
      <c r="AW339" s="13" t="s">
        <v>32</v>
      </c>
      <c r="AX339" s="13" t="s">
        <v>78</v>
      </c>
      <c r="AY339" s="269" t="s">
        <v>164</v>
      </c>
    </row>
    <row r="340" s="13" customFormat="1">
      <c r="A340" s="13"/>
      <c r="B340" s="258"/>
      <c r="C340" s="259"/>
      <c r="D340" s="260" t="s">
        <v>173</v>
      </c>
      <c r="E340" s="261" t="s">
        <v>1</v>
      </c>
      <c r="F340" s="262" t="s">
        <v>519</v>
      </c>
      <c r="G340" s="259"/>
      <c r="H340" s="263">
        <v>2.0259999999999998</v>
      </c>
      <c r="I340" s="264"/>
      <c r="J340" s="259"/>
      <c r="K340" s="259"/>
      <c r="L340" s="265"/>
      <c r="M340" s="266"/>
      <c r="N340" s="267"/>
      <c r="O340" s="267"/>
      <c r="P340" s="267"/>
      <c r="Q340" s="267"/>
      <c r="R340" s="267"/>
      <c r="S340" s="267"/>
      <c r="T340" s="26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9" t="s">
        <v>173</v>
      </c>
      <c r="AU340" s="269" t="s">
        <v>88</v>
      </c>
      <c r="AV340" s="13" t="s">
        <v>88</v>
      </c>
      <c r="AW340" s="13" t="s">
        <v>32</v>
      </c>
      <c r="AX340" s="13" t="s">
        <v>78</v>
      </c>
      <c r="AY340" s="269" t="s">
        <v>164</v>
      </c>
    </row>
    <row r="341" s="14" customFormat="1">
      <c r="A341" s="14"/>
      <c r="B341" s="270"/>
      <c r="C341" s="271"/>
      <c r="D341" s="260" t="s">
        <v>173</v>
      </c>
      <c r="E341" s="272" t="s">
        <v>1</v>
      </c>
      <c r="F341" s="273" t="s">
        <v>199</v>
      </c>
      <c r="G341" s="271"/>
      <c r="H341" s="274">
        <v>9.7969999999999988</v>
      </c>
      <c r="I341" s="275"/>
      <c r="J341" s="271"/>
      <c r="K341" s="271"/>
      <c r="L341" s="276"/>
      <c r="M341" s="277"/>
      <c r="N341" s="278"/>
      <c r="O341" s="278"/>
      <c r="P341" s="278"/>
      <c r="Q341" s="278"/>
      <c r="R341" s="278"/>
      <c r="S341" s="278"/>
      <c r="T341" s="27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80" t="s">
        <v>173</v>
      </c>
      <c r="AU341" s="280" t="s">
        <v>88</v>
      </c>
      <c r="AV341" s="14" t="s">
        <v>171</v>
      </c>
      <c r="AW341" s="14" t="s">
        <v>32</v>
      </c>
      <c r="AX341" s="14" t="s">
        <v>86</v>
      </c>
      <c r="AY341" s="280" t="s">
        <v>164</v>
      </c>
    </row>
    <row r="342" s="2" customFormat="1" ht="16.5" customHeight="1">
      <c r="A342" s="41"/>
      <c r="B342" s="42"/>
      <c r="C342" s="246" t="s">
        <v>520</v>
      </c>
      <c r="D342" s="246" t="s">
        <v>166</v>
      </c>
      <c r="E342" s="247" t="s">
        <v>521</v>
      </c>
      <c r="F342" s="248" t="s">
        <v>522</v>
      </c>
      <c r="G342" s="249" t="s">
        <v>177</v>
      </c>
      <c r="H342" s="250">
        <v>0.71999999999999997</v>
      </c>
      <c r="I342" s="251"/>
      <c r="J342" s="252">
        <f>ROUND(I342*H342,2)</f>
        <v>0</v>
      </c>
      <c r="K342" s="248" t="s">
        <v>170</v>
      </c>
      <c r="L342" s="44"/>
      <c r="M342" s="253" t="s">
        <v>1</v>
      </c>
      <c r="N342" s="254" t="s">
        <v>43</v>
      </c>
      <c r="O342" s="94"/>
      <c r="P342" s="255">
        <f>O342*H342</f>
        <v>0</v>
      </c>
      <c r="Q342" s="255">
        <v>0</v>
      </c>
      <c r="R342" s="255">
        <f>Q342*H342</f>
        <v>0</v>
      </c>
      <c r="S342" s="255">
        <v>0</v>
      </c>
      <c r="T342" s="256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57" t="s">
        <v>267</v>
      </c>
      <c r="AT342" s="257" t="s">
        <v>166</v>
      </c>
      <c r="AU342" s="257" t="s">
        <v>88</v>
      </c>
      <c r="AY342" s="18" t="s">
        <v>164</v>
      </c>
      <c r="BE342" s="146">
        <f>IF(N342="základní",J342,0)</f>
        <v>0</v>
      </c>
      <c r="BF342" s="146">
        <f>IF(N342="snížená",J342,0)</f>
        <v>0</v>
      </c>
      <c r="BG342" s="146">
        <f>IF(N342="zákl. přenesená",J342,0)</f>
        <v>0</v>
      </c>
      <c r="BH342" s="146">
        <f>IF(N342="sníž. přenesená",J342,0)</f>
        <v>0</v>
      </c>
      <c r="BI342" s="146">
        <f>IF(N342="nulová",J342,0)</f>
        <v>0</v>
      </c>
      <c r="BJ342" s="18" t="s">
        <v>86</v>
      </c>
      <c r="BK342" s="146">
        <f>ROUND(I342*H342,2)</f>
        <v>0</v>
      </c>
      <c r="BL342" s="18" t="s">
        <v>267</v>
      </c>
      <c r="BM342" s="257" t="s">
        <v>523</v>
      </c>
    </row>
    <row r="343" s="13" customFormat="1">
      <c r="A343" s="13"/>
      <c r="B343" s="258"/>
      <c r="C343" s="259"/>
      <c r="D343" s="260" t="s">
        <v>173</v>
      </c>
      <c r="E343" s="261" t="s">
        <v>1</v>
      </c>
      <c r="F343" s="262" t="s">
        <v>524</v>
      </c>
      <c r="G343" s="259"/>
      <c r="H343" s="263">
        <v>0.71999999999999997</v>
      </c>
      <c r="I343" s="264"/>
      <c r="J343" s="259"/>
      <c r="K343" s="259"/>
      <c r="L343" s="265"/>
      <c r="M343" s="266"/>
      <c r="N343" s="267"/>
      <c r="O343" s="267"/>
      <c r="P343" s="267"/>
      <c r="Q343" s="267"/>
      <c r="R343" s="267"/>
      <c r="S343" s="267"/>
      <c r="T343" s="26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9" t="s">
        <v>173</v>
      </c>
      <c r="AU343" s="269" t="s">
        <v>88</v>
      </c>
      <c r="AV343" s="13" t="s">
        <v>88</v>
      </c>
      <c r="AW343" s="13" t="s">
        <v>32</v>
      </c>
      <c r="AX343" s="13" t="s">
        <v>86</v>
      </c>
      <c r="AY343" s="269" t="s">
        <v>164</v>
      </c>
    </row>
    <row r="344" s="2" customFormat="1" ht="24.15" customHeight="1">
      <c r="A344" s="41"/>
      <c r="B344" s="42"/>
      <c r="C344" s="291" t="s">
        <v>525</v>
      </c>
      <c r="D344" s="291" t="s">
        <v>393</v>
      </c>
      <c r="E344" s="292" t="s">
        <v>526</v>
      </c>
      <c r="F344" s="293" t="s">
        <v>527</v>
      </c>
      <c r="G344" s="294" t="s">
        <v>177</v>
      </c>
      <c r="H344" s="295">
        <v>0.80900000000000005</v>
      </c>
      <c r="I344" s="296"/>
      <c r="J344" s="297">
        <f>ROUND(I344*H344,2)</f>
        <v>0</v>
      </c>
      <c r="K344" s="293" t="s">
        <v>170</v>
      </c>
      <c r="L344" s="298"/>
      <c r="M344" s="299" t="s">
        <v>1</v>
      </c>
      <c r="N344" s="300" t="s">
        <v>43</v>
      </c>
      <c r="O344" s="94"/>
      <c r="P344" s="255">
        <f>O344*H344</f>
        <v>0</v>
      </c>
      <c r="Q344" s="255">
        <v>0.00016000000000000001</v>
      </c>
      <c r="R344" s="255">
        <f>Q344*H344</f>
        <v>0.00012944000000000001</v>
      </c>
      <c r="S344" s="255">
        <v>0</v>
      </c>
      <c r="T344" s="256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57" t="s">
        <v>347</v>
      </c>
      <c r="AT344" s="257" t="s">
        <v>393</v>
      </c>
      <c r="AU344" s="257" t="s">
        <v>88</v>
      </c>
      <c r="AY344" s="18" t="s">
        <v>164</v>
      </c>
      <c r="BE344" s="146">
        <f>IF(N344="základní",J344,0)</f>
        <v>0</v>
      </c>
      <c r="BF344" s="146">
        <f>IF(N344="snížená",J344,0)</f>
        <v>0</v>
      </c>
      <c r="BG344" s="146">
        <f>IF(N344="zákl. přenesená",J344,0)</f>
        <v>0</v>
      </c>
      <c r="BH344" s="146">
        <f>IF(N344="sníž. přenesená",J344,0)</f>
        <v>0</v>
      </c>
      <c r="BI344" s="146">
        <f>IF(N344="nulová",J344,0)</f>
        <v>0</v>
      </c>
      <c r="BJ344" s="18" t="s">
        <v>86</v>
      </c>
      <c r="BK344" s="146">
        <f>ROUND(I344*H344,2)</f>
        <v>0</v>
      </c>
      <c r="BL344" s="18" t="s">
        <v>267</v>
      </c>
      <c r="BM344" s="257" t="s">
        <v>528</v>
      </c>
    </row>
    <row r="345" s="13" customFormat="1">
      <c r="A345" s="13"/>
      <c r="B345" s="258"/>
      <c r="C345" s="259"/>
      <c r="D345" s="260" t="s">
        <v>173</v>
      </c>
      <c r="E345" s="259"/>
      <c r="F345" s="262" t="s">
        <v>529</v>
      </c>
      <c r="G345" s="259"/>
      <c r="H345" s="263">
        <v>0.80900000000000005</v>
      </c>
      <c r="I345" s="264"/>
      <c r="J345" s="259"/>
      <c r="K345" s="259"/>
      <c r="L345" s="265"/>
      <c r="M345" s="266"/>
      <c r="N345" s="267"/>
      <c r="O345" s="267"/>
      <c r="P345" s="267"/>
      <c r="Q345" s="267"/>
      <c r="R345" s="267"/>
      <c r="S345" s="267"/>
      <c r="T345" s="26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9" t="s">
        <v>173</v>
      </c>
      <c r="AU345" s="269" t="s">
        <v>88</v>
      </c>
      <c r="AV345" s="13" t="s">
        <v>88</v>
      </c>
      <c r="AW345" s="13" t="s">
        <v>4</v>
      </c>
      <c r="AX345" s="13" t="s">
        <v>86</v>
      </c>
      <c r="AY345" s="269" t="s">
        <v>164</v>
      </c>
    </row>
    <row r="346" s="2" customFormat="1" ht="21.75" customHeight="1">
      <c r="A346" s="41"/>
      <c r="B346" s="42"/>
      <c r="C346" s="246" t="s">
        <v>530</v>
      </c>
      <c r="D346" s="246" t="s">
        <v>166</v>
      </c>
      <c r="E346" s="247" t="s">
        <v>531</v>
      </c>
      <c r="F346" s="248" t="s">
        <v>532</v>
      </c>
      <c r="G346" s="249" t="s">
        <v>177</v>
      </c>
      <c r="H346" s="250">
        <v>0.71999999999999997</v>
      </c>
      <c r="I346" s="251"/>
      <c r="J346" s="252">
        <f>ROUND(I346*H346,2)</f>
        <v>0</v>
      </c>
      <c r="K346" s="248" t="s">
        <v>170</v>
      </c>
      <c r="L346" s="44"/>
      <c r="M346" s="253" t="s">
        <v>1</v>
      </c>
      <c r="N346" s="254" t="s">
        <v>43</v>
      </c>
      <c r="O346" s="94"/>
      <c r="P346" s="255">
        <f>O346*H346</f>
        <v>0</v>
      </c>
      <c r="Q346" s="255">
        <v>0</v>
      </c>
      <c r="R346" s="255">
        <f>Q346*H346</f>
        <v>0</v>
      </c>
      <c r="S346" s="255">
        <v>0</v>
      </c>
      <c r="T346" s="256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57" t="s">
        <v>267</v>
      </c>
      <c r="AT346" s="257" t="s">
        <v>166</v>
      </c>
      <c r="AU346" s="257" t="s">
        <v>88</v>
      </c>
      <c r="AY346" s="18" t="s">
        <v>164</v>
      </c>
      <c r="BE346" s="146">
        <f>IF(N346="základní",J346,0)</f>
        <v>0</v>
      </c>
      <c r="BF346" s="146">
        <f>IF(N346="snížená",J346,0)</f>
        <v>0</v>
      </c>
      <c r="BG346" s="146">
        <f>IF(N346="zákl. přenesená",J346,0)</f>
        <v>0</v>
      </c>
      <c r="BH346" s="146">
        <f>IF(N346="sníž. přenesená",J346,0)</f>
        <v>0</v>
      </c>
      <c r="BI346" s="146">
        <f>IF(N346="nulová",J346,0)</f>
        <v>0</v>
      </c>
      <c r="BJ346" s="18" t="s">
        <v>86</v>
      </c>
      <c r="BK346" s="146">
        <f>ROUND(I346*H346,2)</f>
        <v>0</v>
      </c>
      <c r="BL346" s="18" t="s">
        <v>267</v>
      </c>
      <c r="BM346" s="257" t="s">
        <v>533</v>
      </c>
    </row>
    <row r="347" s="13" customFormat="1">
      <c r="A347" s="13"/>
      <c r="B347" s="258"/>
      <c r="C347" s="259"/>
      <c r="D347" s="260" t="s">
        <v>173</v>
      </c>
      <c r="E347" s="261" t="s">
        <v>1</v>
      </c>
      <c r="F347" s="262" t="s">
        <v>524</v>
      </c>
      <c r="G347" s="259"/>
      <c r="H347" s="263">
        <v>0.71999999999999997</v>
      </c>
      <c r="I347" s="264"/>
      <c r="J347" s="259"/>
      <c r="K347" s="259"/>
      <c r="L347" s="265"/>
      <c r="M347" s="266"/>
      <c r="N347" s="267"/>
      <c r="O347" s="267"/>
      <c r="P347" s="267"/>
      <c r="Q347" s="267"/>
      <c r="R347" s="267"/>
      <c r="S347" s="267"/>
      <c r="T347" s="26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9" t="s">
        <v>173</v>
      </c>
      <c r="AU347" s="269" t="s">
        <v>88</v>
      </c>
      <c r="AV347" s="13" t="s">
        <v>88</v>
      </c>
      <c r="AW347" s="13" t="s">
        <v>32</v>
      </c>
      <c r="AX347" s="13" t="s">
        <v>86</v>
      </c>
      <c r="AY347" s="269" t="s">
        <v>164</v>
      </c>
    </row>
    <row r="348" s="2" customFormat="1" ht="24.15" customHeight="1">
      <c r="A348" s="41"/>
      <c r="B348" s="42"/>
      <c r="C348" s="246" t="s">
        <v>534</v>
      </c>
      <c r="D348" s="246" t="s">
        <v>166</v>
      </c>
      <c r="E348" s="247" t="s">
        <v>535</v>
      </c>
      <c r="F348" s="248" t="s">
        <v>536</v>
      </c>
      <c r="G348" s="249" t="s">
        <v>177</v>
      </c>
      <c r="H348" s="250">
        <v>0.71999999999999997</v>
      </c>
      <c r="I348" s="251"/>
      <c r="J348" s="252">
        <f>ROUND(I348*H348,2)</f>
        <v>0</v>
      </c>
      <c r="K348" s="248" t="s">
        <v>170</v>
      </c>
      <c r="L348" s="44"/>
      <c r="M348" s="253" t="s">
        <v>1</v>
      </c>
      <c r="N348" s="254" t="s">
        <v>43</v>
      </c>
      <c r="O348" s="94"/>
      <c r="P348" s="255">
        <f>O348*H348</f>
        <v>0</v>
      </c>
      <c r="Q348" s="255">
        <v>0</v>
      </c>
      <c r="R348" s="255">
        <f>Q348*H348</f>
        <v>0</v>
      </c>
      <c r="S348" s="255">
        <v>0.01721</v>
      </c>
      <c r="T348" s="256">
        <f>S348*H348</f>
        <v>0.0123912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57" t="s">
        <v>267</v>
      </c>
      <c r="AT348" s="257" t="s">
        <v>166</v>
      </c>
      <c r="AU348" s="257" t="s">
        <v>88</v>
      </c>
      <c r="AY348" s="18" t="s">
        <v>164</v>
      </c>
      <c r="BE348" s="146">
        <f>IF(N348="základní",J348,0)</f>
        <v>0</v>
      </c>
      <c r="BF348" s="146">
        <f>IF(N348="snížená",J348,0)</f>
        <v>0</v>
      </c>
      <c r="BG348" s="146">
        <f>IF(N348="zákl. přenesená",J348,0)</f>
        <v>0</v>
      </c>
      <c r="BH348" s="146">
        <f>IF(N348="sníž. přenesená",J348,0)</f>
        <v>0</v>
      </c>
      <c r="BI348" s="146">
        <f>IF(N348="nulová",J348,0)</f>
        <v>0</v>
      </c>
      <c r="BJ348" s="18" t="s">
        <v>86</v>
      </c>
      <c r="BK348" s="146">
        <f>ROUND(I348*H348,2)</f>
        <v>0</v>
      </c>
      <c r="BL348" s="18" t="s">
        <v>267</v>
      </c>
      <c r="BM348" s="257" t="s">
        <v>537</v>
      </c>
    </row>
    <row r="349" s="15" customFormat="1">
      <c r="A349" s="15"/>
      <c r="B349" s="281"/>
      <c r="C349" s="282"/>
      <c r="D349" s="260" t="s">
        <v>173</v>
      </c>
      <c r="E349" s="283" t="s">
        <v>1</v>
      </c>
      <c r="F349" s="284" t="s">
        <v>538</v>
      </c>
      <c r="G349" s="282"/>
      <c r="H349" s="283" t="s">
        <v>1</v>
      </c>
      <c r="I349" s="285"/>
      <c r="J349" s="282"/>
      <c r="K349" s="282"/>
      <c r="L349" s="286"/>
      <c r="M349" s="287"/>
      <c r="N349" s="288"/>
      <c r="O349" s="288"/>
      <c r="P349" s="288"/>
      <c r="Q349" s="288"/>
      <c r="R349" s="288"/>
      <c r="S349" s="288"/>
      <c r="T349" s="28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90" t="s">
        <v>173</v>
      </c>
      <c r="AU349" s="290" t="s">
        <v>88</v>
      </c>
      <c r="AV349" s="15" t="s">
        <v>86</v>
      </c>
      <c r="AW349" s="15" t="s">
        <v>32</v>
      </c>
      <c r="AX349" s="15" t="s">
        <v>78</v>
      </c>
      <c r="AY349" s="290" t="s">
        <v>164</v>
      </c>
    </row>
    <row r="350" s="13" customFormat="1">
      <c r="A350" s="13"/>
      <c r="B350" s="258"/>
      <c r="C350" s="259"/>
      <c r="D350" s="260" t="s">
        <v>173</v>
      </c>
      <c r="E350" s="261" t="s">
        <v>1</v>
      </c>
      <c r="F350" s="262" t="s">
        <v>524</v>
      </c>
      <c r="G350" s="259"/>
      <c r="H350" s="263">
        <v>0.71999999999999997</v>
      </c>
      <c r="I350" s="264"/>
      <c r="J350" s="259"/>
      <c r="K350" s="259"/>
      <c r="L350" s="265"/>
      <c r="M350" s="266"/>
      <c r="N350" s="267"/>
      <c r="O350" s="267"/>
      <c r="P350" s="267"/>
      <c r="Q350" s="267"/>
      <c r="R350" s="267"/>
      <c r="S350" s="267"/>
      <c r="T350" s="26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9" t="s">
        <v>173</v>
      </c>
      <c r="AU350" s="269" t="s">
        <v>88</v>
      </c>
      <c r="AV350" s="13" t="s">
        <v>88</v>
      </c>
      <c r="AW350" s="13" t="s">
        <v>32</v>
      </c>
      <c r="AX350" s="13" t="s">
        <v>86</v>
      </c>
      <c r="AY350" s="269" t="s">
        <v>164</v>
      </c>
    </row>
    <row r="351" s="2" customFormat="1" ht="24.15" customHeight="1">
      <c r="A351" s="41"/>
      <c r="B351" s="42"/>
      <c r="C351" s="246" t="s">
        <v>539</v>
      </c>
      <c r="D351" s="246" t="s">
        <v>166</v>
      </c>
      <c r="E351" s="247" t="s">
        <v>540</v>
      </c>
      <c r="F351" s="248" t="s">
        <v>541</v>
      </c>
      <c r="G351" s="249" t="s">
        <v>193</v>
      </c>
      <c r="H351" s="250">
        <v>1</v>
      </c>
      <c r="I351" s="251"/>
      <c r="J351" s="252">
        <f>ROUND(I351*H351,2)</f>
        <v>0</v>
      </c>
      <c r="K351" s="248" t="s">
        <v>170</v>
      </c>
      <c r="L351" s="44"/>
      <c r="M351" s="253" t="s">
        <v>1</v>
      </c>
      <c r="N351" s="254" t="s">
        <v>43</v>
      </c>
      <c r="O351" s="94"/>
      <c r="P351" s="255">
        <f>O351*H351</f>
        <v>0</v>
      </c>
      <c r="Q351" s="255">
        <v>0.01226</v>
      </c>
      <c r="R351" s="255">
        <f>Q351*H351</f>
        <v>0.01226</v>
      </c>
      <c r="S351" s="255">
        <v>0.010120000000000001</v>
      </c>
      <c r="T351" s="256">
        <f>S351*H351</f>
        <v>0.010120000000000001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57" t="s">
        <v>267</v>
      </c>
      <c r="AT351" s="257" t="s">
        <v>166</v>
      </c>
      <c r="AU351" s="257" t="s">
        <v>88</v>
      </c>
      <c r="AY351" s="18" t="s">
        <v>164</v>
      </c>
      <c r="BE351" s="146">
        <f>IF(N351="základní",J351,0)</f>
        <v>0</v>
      </c>
      <c r="BF351" s="146">
        <f>IF(N351="snížená",J351,0)</f>
        <v>0</v>
      </c>
      <c r="BG351" s="146">
        <f>IF(N351="zákl. přenesená",J351,0)</f>
        <v>0</v>
      </c>
      <c r="BH351" s="146">
        <f>IF(N351="sníž. přenesená",J351,0)</f>
        <v>0</v>
      </c>
      <c r="BI351" s="146">
        <f>IF(N351="nulová",J351,0)</f>
        <v>0</v>
      </c>
      <c r="BJ351" s="18" t="s">
        <v>86</v>
      </c>
      <c r="BK351" s="146">
        <f>ROUND(I351*H351,2)</f>
        <v>0</v>
      </c>
      <c r="BL351" s="18" t="s">
        <v>267</v>
      </c>
      <c r="BM351" s="257" t="s">
        <v>542</v>
      </c>
    </row>
    <row r="352" s="13" customFormat="1">
      <c r="A352" s="13"/>
      <c r="B352" s="258"/>
      <c r="C352" s="259"/>
      <c r="D352" s="260" t="s">
        <v>173</v>
      </c>
      <c r="E352" s="261" t="s">
        <v>1</v>
      </c>
      <c r="F352" s="262" t="s">
        <v>543</v>
      </c>
      <c r="G352" s="259"/>
      <c r="H352" s="263">
        <v>1</v>
      </c>
      <c r="I352" s="264"/>
      <c r="J352" s="259"/>
      <c r="K352" s="259"/>
      <c r="L352" s="265"/>
      <c r="M352" s="266"/>
      <c r="N352" s="267"/>
      <c r="O352" s="267"/>
      <c r="P352" s="267"/>
      <c r="Q352" s="267"/>
      <c r="R352" s="267"/>
      <c r="S352" s="267"/>
      <c r="T352" s="26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9" t="s">
        <v>173</v>
      </c>
      <c r="AU352" s="269" t="s">
        <v>88</v>
      </c>
      <c r="AV352" s="13" t="s">
        <v>88</v>
      </c>
      <c r="AW352" s="13" t="s">
        <v>32</v>
      </c>
      <c r="AX352" s="13" t="s">
        <v>86</v>
      </c>
      <c r="AY352" s="269" t="s">
        <v>164</v>
      </c>
    </row>
    <row r="353" s="2" customFormat="1" ht="16.5" customHeight="1">
      <c r="A353" s="41"/>
      <c r="B353" s="42"/>
      <c r="C353" s="246" t="s">
        <v>544</v>
      </c>
      <c r="D353" s="246" t="s">
        <v>166</v>
      </c>
      <c r="E353" s="247" t="s">
        <v>545</v>
      </c>
      <c r="F353" s="248" t="s">
        <v>546</v>
      </c>
      <c r="G353" s="249" t="s">
        <v>193</v>
      </c>
      <c r="H353" s="250">
        <v>1</v>
      </c>
      <c r="I353" s="251"/>
      <c r="J353" s="252">
        <f>ROUND(I353*H353,2)</f>
        <v>0</v>
      </c>
      <c r="K353" s="248" t="s">
        <v>170</v>
      </c>
      <c r="L353" s="44"/>
      <c r="M353" s="253" t="s">
        <v>1</v>
      </c>
      <c r="N353" s="254" t="s">
        <v>43</v>
      </c>
      <c r="O353" s="94"/>
      <c r="P353" s="255">
        <f>O353*H353</f>
        <v>0</v>
      </c>
      <c r="Q353" s="255">
        <v>0.00022000000000000001</v>
      </c>
      <c r="R353" s="255">
        <f>Q353*H353</f>
        <v>0.00022000000000000001</v>
      </c>
      <c r="S353" s="255">
        <v>0</v>
      </c>
      <c r="T353" s="256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57" t="s">
        <v>267</v>
      </c>
      <c r="AT353" s="257" t="s">
        <v>166</v>
      </c>
      <c r="AU353" s="257" t="s">
        <v>88</v>
      </c>
      <c r="AY353" s="18" t="s">
        <v>164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8" t="s">
        <v>86</v>
      </c>
      <c r="BK353" s="146">
        <f>ROUND(I353*H353,2)</f>
        <v>0</v>
      </c>
      <c r="BL353" s="18" t="s">
        <v>267</v>
      </c>
      <c r="BM353" s="257" t="s">
        <v>547</v>
      </c>
    </row>
    <row r="354" s="15" customFormat="1">
      <c r="A354" s="15"/>
      <c r="B354" s="281"/>
      <c r="C354" s="282"/>
      <c r="D354" s="260" t="s">
        <v>173</v>
      </c>
      <c r="E354" s="283" t="s">
        <v>1</v>
      </c>
      <c r="F354" s="284" t="s">
        <v>548</v>
      </c>
      <c r="G354" s="282"/>
      <c r="H354" s="283" t="s">
        <v>1</v>
      </c>
      <c r="I354" s="285"/>
      <c r="J354" s="282"/>
      <c r="K354" s="282"/>
      <c r="L354" s="286"/>
      <c r="M354" s="287"/>
      <c r="N354" s="288"/>
      <c r="O354" s="288"/>
      <c r="P354" s="288"/>
      <c r="Q354" s="288"/>
      <c r="R354" s="288"/>
      <c r="S354" s="288"/>
      <c r="T354" s="289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90" t="s">
        <v>173</v>
      </c>
      <c r="AU354" s="290" t="s">
        <v>88</v>
      </c>
      <c r="AV354" s="15" t="s">
        <v>86</v>
      </c>
      <c r="AW354" s="15" t="s">
        <v>32</v>
      </c>
      <c r="AX354" s="15" t="s">
        <v>78</v>
      </c>
      <c r="AY354" s="290" t="s">
        <v>164</v>
      </c>
    </row>
    <row r="355" s="13" customFormat="1">
      <c r="A355" s="13"/>
      <c r="B355" s="258"/>
      <c r="C355" s="259"/>
      <c r="D355" s="260" t="s">
        <v>173</v>
      </c>
      <c r="E355" s="261" t="s">
        <v>1</v>
      </c>
      <c r="F355" s="262" t="s">
        <v>549</v>
      </c>
      <c r="G355" s="259"/>
      <c r="H355" s="263">
        <v>1</v>
      </c>
      <c r="I355" s="264"/>
      <c r="J355" s="259"/>
      <c r="K355" s="259"/>
      <c r="L355" s="265"/>
      <c r="M355" s="266"/>
      <c r="N355" s="267"/>
      <c r="O355" s="267"/>
      <c r="P355" s="267"/>
      <c r="Q355" s="267"/>
      <c r="R355" s="267"/>
      <c r="S355" s="267"/>
      <c r="T355" s="26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9" t="s">
        <v>173</v>
      </c>
      <c r="AU355" s="269" t="s">
        <v>88</v>
      </c>
      <c r="AV355" s="13" t="s">
        <v>88</v>
      </c>
      <c r="AW355" s="13" t="s">
        <v>32</v>
      </c>
      <c r="AX355" s="13" t="s">
        <v>86</v>
      </c>
      <c r="AY355" s="269" t="s">
        <v>164</v>
      </c>
    </row>
    <row r="356" s="2" customFormat="1" ht="33" customHeight="1">
      <c r="A356" s="41"/>
      <c r="B356" s="42"/>
      <c r="C356" s="291" t="s">
        <v>550</v>
      </c>
      <c r="D356" s="291" t="s">
        <v>393</v>
      </c>
      <c r="E356" s="292" t="s">
        <v>551</v>
      </c>
      <c r="F356" s="293" t="s">
        <v>552</v>
      </c>
      <c r="G356" s="294" t="s">
        <v>193</v>
      </c>
      <c r="H356" s="295">
        <v>1</v>
      </c>
      <c r="I356" s="296"/>
      <c r="J356" s="297">
        <f>ROUND(I356*H356,2)</f>
        <v>0</v>
      </c>
      <c r="K356" s="293" t="s">
        <v>170</v>
      </c>
      <c r="L356" s="298"/>
      <c r="M356" s="299" t="s">
        <v>1</v>
      </c>
      <c r="N356" s="300" t="s">
        <v>43</v>
      </c>
      <c r="O356" s="94"/>
      <c r="P356" s="255">
        <f>O356*H356</f>
        <v>0</v>
      </c>
      <c r="Q356" s="255">
        <v>0.012250000000000001</v>
      </c>
      <c r="R356" s="255">
        <f>Q356*H356</f>
        <v>0.012250000000000001</v>
      </c>
      <c r="S356" s="255">
        <v>0</v>
      </c>
      <c r="T356" s="256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57" t="s">
        <v>347</v>
      </c>
      <c r="AT356" s="257" t="s">
        <v>393</v>
      </c>
      <c r="AU356" s="257" t="s">
        <v>88</v>
      </c>
      <c r="AY356" s="18" t="s">
        <v>164</v>
      </c>
      <c r="BE356" s="146">
        <f>IF(N356="základní",J356,0)</f>
        <v>0</v>
      </c>
      <c r="BF356" s="146">
        <f>IF(N356="snížená",J356,0)</f>
        <v>0</v>
      </c>
      <c r="BG356" s="146">
        <f>IF(N356="zákl. přenesená",J356,0)</f>
        <v>0</v>
      </c>
      <c r="BH356" s="146">
        <f>IF(N356="sníž. přenesená",J356,0)</f>
        <v>0</v>
      </c>
      <c r="BI356" s="146">
        <f>IF(N356="nulová",J356,0)</f>
        <v>0</v>
      </c>
      <c r="BJ356" s="18" t="s">
        <v>86</v>
      </c>
      <c r="BK356" s="146">
        <f>ROUND(I356*H356,2)</f>
        <v>0</v>
      </c>
      <c r="BL356" s="18" t="s">
        <v>267</v>
      </c>
      <c r="BM356" s="257" t="s">
        <v>553</v>
      </c>
    </row>
    <row r="357" s="2" customFormat="1" ht="24.15" customHeight="1">
      <c r="A357" s="41"/>
      <c r="B357" s="42"/>
      <c r="C357" s="246" t="s">
        <v>554</v>
      </c>
      <c r="D357" s="246" t="s">
        <v>166</v>
      </c>
      <c r="E357" s="247" t="s">
        <v>555</v>
      </c>
      <c r="F357" s="248" t="s">
        <v>556</v>
      </c>
      <c r="G357" s="249" t="s">
        <v>193</v>
      </c>
      <c r="H357" s="250">
        <v>1</v>
      </c>
      <c r="I357" s="251"/>
      <c r="J357" s="252">
        <f>ROUND(I357*H357,2)</f>
        <v>0</v>
      </c>
      <c r="K357" s="248" t="s">
        <v>170</v>
      </c>
      <c r="L357" s="44"/>
      <c r="M357" s="253" t="s">
        <v>1</v>
      </c>
      <c r="N357" s="254" t="s">
        <v>43</v>
      </c>
      <c r="O357" s="94"/>
      <c r="P357" s="255">
        <f>O357*H357</f>
        <v>0</v>
      </c>
      <c r="Q357" s="255">
        <v>0</v>
      </c>
      <c r="R357" s="255">
        <f>Q357*H357</f>
        <v>0</v>
      </c>
      <c r="S357" s="255">
        <v>0.016899999999999998</v>
      </c>
      <c r="T357" s="256">
        <f>S357*H357</f>
        <v>0.016899999999999998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57" t="s">
        <v>267</v>
      </c>
      <c r="AT357" s="257" t="s">
        <v>166</v>
      </c>
      <c r="AU357" s="257" t="s">
        <v>88</v>
      </c>
      <c r="AY357" s="18" t="s">
        <v>164</v>
      </c>
      <c r="BE357" s="146">
        <f>IF(N357="základní",J357,0)</f>
        <v>0</v>
      </c>
      <c r="BF357" s="146">
        <f>IF(N357="snížená",J357,0)</f>
        <v>0</v>
      </c>
      <c r="BG357" s="146">
        <f>IF(N357="zákl. přenesená",J357,0)</f>
        <v>0</v>
      </c>
      <c r="BH357" s="146">
        <f>IF(N357="sníž. přenesená",J357,0)</f>
        <v>0</v>
      </c>
      <c r="BI357" s="146">
        <f>IF(N357="nulová",J357,0)</f>
        <v>0</v>
      </c>
      <c r="BJ357" s="18" t="s">
        <v>86</v>
      </c>
      <c r="BK357" s="146">
        <f>ROUND(I357*H357,2)</f>
        <v>0</v>
      </c>
      <c r="BL357" s="18" t="s">
        <v>267</v>
      </c>
      <c r="BM357" s="257" t="s">
        <v>557</v>
      </c>
    </row>
    <row r="358" s="2" customFormat="1" ht="24.15" customHeight="1">
      <c r="A358" s="41"/>
      <c r="B358" s="42"/>
      <c r="C358" s="246" t="s">
        <v>558</v>
      </c>
      <c r="D358" s="246" t="s">
        <v>166</v>
      </c>
      <c r="E358" s="247" t="s">
        <v>559</v>
      </c>
      <c r="F358" s="248" t="s">
        <v>560</v>
      </c>
      <c r="G358" s="249" t="s">
        <v>186</v>
      </c>
      <c r="H358" s="250">
        <v>0.112</v>
      </c>
      <c r="I358" s="251"/>
      <c r="J358" s="252">
        <f>ROUND(I358*H358,2)</f>
        <v>0</v>
      </c>
      <c r="K358" s="248" t="s">
        <v>170</v>
      </c>
      <c r="L358" s="44"/>
      <c r="M358" s="253" t="s">
        <v>1</v>
      </c>
      <c r="N358" s="254" t="s">
        <v>43</v>
      </c>
      <c r="O358" s="94"/>
      <c r="P358" s="255">
        <f>O358*H358</f>
        <v>0</v>
      </c>
      <c r="Q358" s="255">
        <v>0</v>
      </c>
      <c r="R358" s="255">
        <f>Q358*H358</f>
        <v>0</v>
      </c>
      <c r="S358" s="255">
        <v>0</v>
      </c>
      <c r="T358" s="256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57" t="s">
        <v>267</v>
      </c>
      <c r="AT358" s="257" t="s">
        <v>166</v>
      </c>
      <c r="AU358" s="257" t="s">
        <v>88</v>
      </c>
      <c r="AY358" s="18" t="s">
        <v>164</v>
      </c>
      <c r="BE358" s="146">
        <f>IF(N358="základní",J358,0)</f>
        <v>0</v>
      </c>
      <c r="BF358" s="146">
        <f>IF(N358="snížená",J358,0)</f>
        <v>0</v>
      </c>
      <c r="BG358" s="146">
        <f>IF(N358="zákl. přenesená",J358,0)</f>
        <v>0</v>
      </c>
      <c r="BH358" s="146">
        <f>IF(N358="sníž. přenesená",J358,0)</f>
        <v>0</v>
      </c>
      <c r="BI358" s="146">
        <f>IF(N358="nulová",J358,0)</f>
        <v>0</v>
      </c>
      <c r="BJ358" s="18" t="s">
        <v>86</v>
      </c>
      <c r="BK358" s="146">
        <f>ROUND(I358*H358,2)</f>
        <v>0</v>
      </c>
      <c r="BL358" s="18" t="s">
        <v>267</v>
      </c>
      <c r="BM358" s="257" t="s">
        <v>561</v>
      </c>
    </row>
    <row r="359" s="2" customFormat="1" ht="24.15" customHeight="1">
      <c r="A359" s="41"/>
      <c r="B359" s="42"/>
      <c r="C359" s="246" t="s">
        <v>562</v>
      </c>
      <c r="D359" s="246" t="s">
        <v>166</v>
      </c>
      <c r="E359" s="247" t="s">
        <v>563</v>
      </c>
      <c r="F359" s="248" t="s">
        <v>564</v>
      </c>
      <c r="G359" s="249" t="s">
        <v>186</v>
      </c>
      <c r="H359" s="250">
        <v>0.112</v>
      </c>
      <c r="I359" s="251"/>
      <c r="J359" s="252">
        <f>ROUND(I359*H359,2)</f>
        <v>0</v>
      </c>
      <c r="K359" s="248" t="s">
        <v>170</v>
      </c>
      <c r="L359" s="44"/>
      <c r="M359" s="253" t="s">
        <v>1</v>
      </c>
      <c r="N359" s="254" t="s">
        <v>43</v>
      </c>
      <c r="O359" s="94"/>
      <c r="P359" s="255">
        <f>O359*H359</f>
        <v>0</v>
      </c>
      <c r="Q359" s="255">
        <v>0</v>
      </c>
      <c r="R359" s="255">
        <f>Q359*H359</f>
        <v>0</v>
      </c>
      <c r="S359" s="255">
        <v>0</v>
      </c>
      <c r="T359" s="256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57" t="s">
        <v>267</v>
      </c>
      <c r="AT359" s="257" t="s">
        <v>166</v>
      </c>
      <c r="AU359" s="257" t="s">
        <v>88</v>
      </c>
      <c r="AY359" s="18" t="s">
        <v>164</v>
      </c>
      <c r="BE359" s="146">
        <f>IF(N359="základní",J359,0)</f>
        <v>0</v>
      </c>
      <c r="BF359" s="146">
        <f>IF(N359="snížená",J359,0)</f>
        <v>0</v>
      </c>
      <c r="BG359" s="146">
        <f>IF(N359="zákl. přenesená",J359,0)</f>
        <v>0</v>
      </c>
      <c r="BH359" s="146">
        <f>IF(N359="sníž. přenesená",J359,0)</f>
        <v>0</v>
      </c>
      <c r="BI359" s="146">
        <f>IF(N359="nulová",J359,0)</f>
        <v>0</v>
      </c>
      <c r="BJ359" s="18" t="s">
        <v>86</v>
      </c>
      <c r="BK359" s="146">
        <f>ROUND(I359*H359,2)</f>
        <v>0</v>
      </c>
      <c r="BL359" s="18" t="s">
        <v>267</v>
      </c>
      <c r="BM359" s="257" t="s">
        <v>565</v>
      </c>
    </row>
    <row r="360" s="12" customFormat="1" ht="22.8" customHeight="1">
      <c r="A360" s="12"/>
      <c r="B360" s="231"/>
      <c r="C360" s="232"/>
      <c r="D360" s="233" t="s">
        <v>77</v>
      </c>
      <c r="E360" s="244" t="s">
        <v>566</v>
      </c>
      <c r="F360" s="244" t="s">
        <v>567</v>
      </c>
      <c r="G360" s="232"/>
      <c r="H360" s="232"/>
      <c r="I360" s="235"/>
      <c r="J360" s="245">
        <f>BK360</f>
        <v>0</v>
      </c>
      <c r="K360" s="232"/>
      <c r="L360" s="236"/>
      <c r="M360" s="237"/>
      <c r="N360" s="238"/>
      <c r="O360" s="238"/>
      <c r="P360" s="239">
        <f>SUM(P361:P365)</f>
        <v>0</v>
      </c>
      <c r="Q360" s="238"/>
      <c r="R360" s="239">
        <f>SUM(R361:R365)</f>
        <v>0.0045799999999999999</v>
      </c>
      <c r="S360" s="238"/>
      <c r="T360" s="240">
        <f>SUM(T361:T365)</f>
        <v>0.00020000000000000001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41" t="s">
        <v>88</v>
      </c>
      <c r="AT360" s="242" t="s">
        <v>77</v>
      </c>
      <c r="AU360" s="242" t="s">
        <v>86</v>
      </c>
      <c r="AY360" s="241" t="s">
        <v>164</v>
      </c>
      <c r="BK360" s="243">
        <f>SUM(BK361:BK365)</f>
        <v>0</v>
      </c>
    </row>
    <row r="361" s="2" customFormat="1" ht="21.75" customHeight="1">
      <c r="A361" s="41"/>
      <c r="B361" s="42"/>
      <c r="C361" s="246" t="s">
        <v>568</v>
      </c>
      <c r="D361" s="246" t="s">
        <v>166</v>
      </c>
      <c r="E361" s="247" t="s">
        <v>569</v>
      </c>
      <c r="F361" s="248" t="s">
        <v>570</v>
      </c>
      <c r="G361" s="249" t="s">
        <v>193</v>
      </c>
      <c r="H361" s="250">
        <v>2</v>
      </c>
      <c r="I361" s="251"/>
      <c r="J361" s="252">
        <f>ROUND(I361*H361,2)</f>
        <v>0</v>
      </c>
      <c r="K361" s="248" t="s">
        <v>170</v>
      </c>
      <c r="L361" s="44"/>
      <c r="M361" s="253" t="s">
        <v>1</v>
      </c>
      <c r="N361" s="254" t="s">
        <v>43</v>
      </c>
      <c r="O361" s="94"/>
      <c r="P361" s="255">
        <f>O361*H361</f>
        <v>0</v>
      </c>
      <c r="Q361" s="255">
        <v>0</v>
      </c>
      <c r="R361" s="255">
        <f>Q361*H361</f>
        <v>0</v>
      </c>
      <c r="S361" s="255">
        <v>0.00010000000000000001</v>
      </c>
      <c r="T361" s="256">
        <f>S361*H361</f>
        <v>0.00020000000000000001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57" t="s">
        <v>267</v>
      </c>
      <c r="AT361" s="257" t="s">
        <v>166</v>
      </c>
      <c r="AU361" s="257" t="s">
        <v>88</v>
      </c>
      <c r="AY361" s="18" t="s">
        <v>164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8" t="s">
        <v>86</v>
      </c>
      <c r="BK361" s="146">
        <f>ROUND(I361*H361,2)</f>
        <v>0</v>
      </c>
      <c r="BL361" s="18" t="s">
        <v>267</v>
      </c>
      <c r="BM361" s="257" t="s">
        <v>571</v>
      </c>
    </row>
    <row r="362" s="2" customFormat="1" ht="24.15" customHeight="1">
      <c r="A362" s="41"/>
      <c r="B362" s="42"/>
      <c r="C362" s="246" t="s">
        <v>572</v>
      </c>
      <c r="D362" s="246" t="s">
        <v>166</v>
      </c>
      <c r="E362" s="247" t="s">
        <v>573</v>
      </c>
      <c r="F362" s="248" t="s">
        <v>574</v>
      </c>
      <c r="G362" s="249" t="s">
        <v>438</v>
      </c>
      <c r="H362" s="250">
        <v>2</v>
      </c>
      <c r="I362" s="251"/>
      <c r="J362" s="252">
        <f>ROUND(I362*H362,2)</f>
        <v>0</v>
      </c>
      <c r="K362" s="248" t="s">
        <v>1</v>
      </c>
      <c r="L362" s="44"/>
      <c r="M362" s="253" t="s">
        <v>1</v>
      </c>
      <c r="N362" s="254" t="s">
        <v>43</v>
      </c>
      <c r="O362" s="94"/>
      <c r="P362" s="255">
        <f>O362*H362</f>
        <v>0</v>
      </c>
      <c r="Q362" s="255">
        <v>0.0022899999999999999</v>
      </c>
      <c r="R362" s="255">
        <f>Q362*H362</f>
        <v>0.0045799999999999999</v>
      </c>
      <c r="S362" s="255">
        <v>0</v>
      </c>
      <c r="T362" s="256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57" t="s">
        <v>267</v>
      </c>
      <c r="AT362" s="257" t="s">
        <v>166</v>
      </c>
      <c r="AU362" s="257" t="s">
        <v>88</v>
      </c>
      <c r="AY362" s="18" t="s">
        <v>164</v>
      </c>
      <c r="BE362" s="146">
        <f>IF(N362="základní",J362,0)</f>
        <v>0</v>
      </c>
      <c r="BF362" s="146">
        <f>IF(N362="snížená",J362,0)</f>
        <v>0</v>
      </c>
      <c r="BG362" s="146">
        <f>IF(N362="zákl. přenesená",J362,0)</f>
        <v>0</v>
      </c>
      <c r="BH362" s="146">
        <f>IF(N362="sníž. přenesená",J362,0)</f>
        <v>0</v>
      </c>
      <c r="BI362" s="146">
        <f>IF(N362="nulová",J362,0)</f>
        <v>0</v>
      </c>
      <c r="BJ362" s="18" t="s">
        <v>86</v>
      </c>
      <c r="BK362" s="146">
        <f>ROUND(I362*H362,2)</f>
        <v>0</v>
      </c>
      <c r="BL362" s="18" t="s">
        <v>267</v>
      </c>
      <c r="BM362" s="257" t="s">
        <v>575</v>
      </c>
    </row>
    <row r="363" s="13" customFormat="1">
      <c r="A363" s="13"/>
      <c r="B363" s="258"/>
      <c r="C363" s="259"/>
      <c r="D363" s="260" t="s">
        <v>173</v>
      </c>
      <c r="E363" s="261" t="s">
        <v>1</v>
      </c>
      <c r="F363" s="262" t="s">
        <v>576</v>
      </c>
      <c r="G363" s="259"/>
      <c r="H363" s="263">
        <v>2</v>
      </c>
      <c r="I363" s="264"/>
      <c r="J363" s="259"/>
      <c r="K363" s="259"/>
      <c r="L363" s="265"/>
      <c r="M363" s="266"/>
      <c r="N363" s="267"/>
      <c r="O363" s="267"/>
      <c r="P363" s="267"/>
      <c r="Q363" s="267"/>
      <c r="R363" s="267"/>
      <c r="S363" s="267"/>
      <c r="T363" s="26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9" t="s">
        <v>173</v>
      </c>
      <c r="AU363" s="269" t="s">
        <v>88</v>
      </c>
      <c r="AV363" s="13" t="s">
        <v>88</v>
      </c>
      <c r="AW363" s="13" t="s">
        <v>32</v>
      </c>
      <c r="AX363" s="13" t="s">
        <v>86</v>
      </c>
      <c r="AY363" s="269" t="s">
        <v>164</v>
      </c>
    </row>
    <row r="364" s="2" customFormat="1" ht="24.15" customHeight="1">
      <c r="A364" s="41"/>
      <c r="B364" s="42"/>
      <c r="C364" s="246" t="s">
        <v>577</v>
      </c>
      <c r="D364" s="246" t="s">
        <v>166</v>
      </c>
      <c r="E364" s="247" t="s">
        <v>578</v>
      </c>
      <c r="F364" s="248" t="s">
        <v>579</v>
      </c>
      <c r="G364" s="249" t="s">
        <v>186</v>
      </c>
      <c r="H364" s="250">
        <v>0.0050000000000000001</v>
      </c>
      <c r="I364" s="251"/>
      <c r="J364" s="252">
        <f>ROUND(I364*H364,2)</f>
        <v>0</v>
      </c>
      <c r="K364" s="248" t="s">
        <v>170</v>
      </c>
      <c r="L364" s="44"/>
      <c r="M364" s="253" t="s">
        <v>1</v>
      </c>
      <c r="N364" s="254" t="s">
        <v>43</v>
      </c>
      <c r="O364" s="94"/>
      <c r="P364" s="255">
        <f>O364*H364</f>
        <v>0</v>
      </c>
      <c r="Q364" s="255">
        <v>0</v>
      </c>
      <c r="R364" s="255">
        <f>Q364*H364</f>
        <v>0</v>
      </c>
      <c r="S364" s="255">
        <v>0</v>
      </c>
      <c r="T364" s="256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57" t="s">
        <v>267</v>
      </c>
      <c r="AT364" s="257" t="s">
        <v>166</v>
      </c>
      <c r="AU364" s="257" t="s">
        <v>88</v>
      </c>
      <c r="AY364" s="18" t="s">
        <v>164</v>
      </c>
      <c r="BE364" s="146">
        <f>IF(N364="základní",J364,0)</f>
        <v>0</v>
      </c>
      <c r="BF364" s="146">
        <f>IF(N364="snížená",J364,0)</f>
        <v>0</v>
      </c>
      <c r="BG364" s="146">
        <f>IF(N364="zákl. přenesená",J364,0)</f>
        <v>0</v>
      </c>
      <c r="BH364" s="146">
        <f>IF(N364="sníž. přenesená",J364,0)</f>
        <v>0</v>
      </c>
      <c r="BI364" s="146">
        <f>IF(N364="nulová",J364,0)</f>
        <v>0</v>
      </c>
      <c r="BJ364" s="18" t="s">
        <v>86</v>
      </c>
      <c r="BK364" s="146">
        <f>ROUND(I364*H364,2)</f>
        <v>0</v>
      </c>
      <c r="BL364" s="18" t="s">
        <v>267</v>
      </c>
      <c r="BM364" s="257" t="s">
        <v>580</v>
      </c>
    </row>
    <row r="365" s="2" customFormat="1" ht="24.15" customHeight="1">
      <c r="A365" s="41"/>
      <c r="B365" s="42"/>
      <c r="C365" s="246" t="s">
        <v>581</v>
      </c>
      <c r="D365" s="246" t="s">
        <v>166</v>
      </c>
      <c r="E365" s="247" t="s">
        <v>582</v>
      </c>
      <c r="F365" s="248" t="s">
        <v>583</v>
      </c>
      <c r="G365" s="249" t="s">
        <v>186</v>
      </c>
      <c r="H365" s="250">
        <v>0.0050000000000000001</v>
      </c>
      <c r="I365" s="251"/>
      <c r="J365" s="252">
        <f>ROUND(I365*H365,2)</f>
        <v>0</v>
      </c>
      <c r="K365" s="248" t="s">
        <v>170</v>
      </c>
      <c r="L365" s="44"/>
      <c r="M365" s="253" t="s">
        <v>1</v>
      </c>
      <c r="N365" s="254" t="s">
        <v>43</v>
      </c>
      <c r="O365" s="94"/>
      <c r="P365" s="255">
        <f>O365*H365</f>
        <v>0</v>
      </c>
      <c r="Q365" s="255">
        <v>0</v>
      </c>
      <c r="R365" s="255">
        <f>Q365*H365</f>
        <v>0</v>
      </c>
      <c r="S365" s="255">
        <v>0</v>
      </c>
      <c r="T365" s="256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57" t="s">
        <v>267</v>
      </c>
      <c r="AT365" s="257" t="s">
        <v>166</v>
      </c>
      <c r="AU365" s="257" t="s">
        <v>88</v>
      </c>
      <c r="AY365" s="18" t="s">
        <v>164</v>
      </c>
      <c r="BE365" s="146">
        <f>IF(N365="základní",J365,0)</f>
        <v>0</v>
      </c>
      <c r="BF365" s="146">
        <f>IF(N365="snížená",J365,0)</f>
        <v>0</v>
      </c>
      <c r="BG365" s="146">
        <f>IF(N365="zákl. přenesená",J365,0)</f>
        <v>0</v>
      </c>
      <c r="BH365" s="146">
        <f>IF(N365="sníž. přenesená",J365,0)</f>
        <v>0</v>
      </c>
      <c r="BI365" s="146">
        <f>IF(N365="nulová",J365,0)</f>
        <v>0</v>
      </c>
      <c r="BJ365" s="18" t="s">
        <v>86</v>
      </c>
      <c r="BK365" s="146">
        <f>ROUND(I365*H365,2)</f>
        <v>0</v>
      </c>
      <c r="BL365" s="18" t="s">
        <v>267</v>
      </c>
      <c r="BM365" s="257" t="s">
        <v>584</v>
      </c>
    </row>
    <row r="366" s="12" customFormat="1" ht="22.8" customHeight="1">
      <c r="A366" s="12"/>
      <c r="B366" s="231"/>
      <c r="C366" s="232"/>
      <c r="D366" s="233" t="s">
        <v>77</v>
      </c>
      <c r="E366" s="244" t="s">
        <v>585</v>
      </c>
      <c r="F366" s="244" t="s">
        <v>586</v>
      </c>
      <c r="G366" s="232"/>
      <c r="H366" s="232"/>
      <c r="I366" s="235"/>
      <c r="J366" s="245">
        <f>BK366</f>
        <v>0</v>
      </c>
      <c r="K366" s="232"/>
      <c r="L366" s="236"/>
      <c r="M366" s="237"/>
      <c r="N366" s="238"/>
      <c r="O366" s="238"/>
      <c r="P366" s="239">
        <f>SUM(P367:P372)</f>
        <v>0</v>
      </c>
      <c r="Q366" s="238"/>
      <c r="R366" s="239">
        <f>SUM(R367:R372)</f>
        <v>0.0155</v>
      </c>
      <c r="S366" s="238"/>
      <c r="T366" s="240">
        <f>SUM(T367:T372)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41" t="s">
        <v>88</v>
      </c>
      <c r="AT366" s="242" t="s">
        <v>77</v>
      </c>
      <c r="AU366" s="242" t="s">
        <v>86</v>
      </c>
      <c r="AY366" s="241" t="s">
        <v>164</v>
      </c>
      <c r="BK366" s="243">
        <f>SUM(BK367:BK372)</f>
        <v>0</v>
      </c>
    </row>
    <row r="367" s="2" customFormat="1" ht="24.15" customHeight="1">
      <c r="A367" s="41"/>
      <c r="B367" s="42"/>
      <c r="C367" s="246" t="s">
        <v>587</v>
      </c>
      <c r="D367" s="246" t="s">
        <v>166</v>
      </c>
      <c r="E367" s="247" t="s">
        <v>588</v>
      </c>
      <c r="F367" s="248" t="s">
        <v>589</v>
      </c>
      <c r="G367" s="249" t="s">
        <v>193</v>
      </c>
      <c r="H367" s="250">
        <v>1</v>
      </c>
      <c r="I367" s="251"/>
      <c r="J367" s="252">
        <f>ROUND(I367*H367,2)</f>
        <v>0</v>
      </c>
      <c r="K367" s="248" t="s">
        <v>170</v>
      </c>
      <c r="L367" s="44"/>
      <c r="M367" s="253" t="s">
        <v>1</v>
      </c>
      <c r="N367" s="254" t="s">
        <v>43</v>
      </c>
      <c r="O367" s="94"/>
      <c r="P367" s="255">
        <f>O367*H367</f>
        <v>0</v>
      </c>
      <c r="Q367" s="255">
        <v>0</v>
      </c>
      <c r="R367" s="255">
        <f>Q367*H367</f>
        <v>0</v>
      </c>
      <c r="S367" s="255">
        <v>0</v>
      </c>
      <c r="T367" s="256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57" t="s">
        <v>267</v>
      </c>
      <c r="AT367" s="257" t="s">
        <v>166</v>
      </c>
      <c r="AU367" s="257" t="s">
        <v>88</v>
      </c>
      <c r="AY367" s="18" t="s">
        <v>164</v>
      </c>
      <c r="BE367" s="146">
        <f>IF(N367="základní",J367,0)</f>
        <v>0</v>
      </c>
      <c r="BF367" s="146">
        <f>IF(N367="snížená",J367,0)</f>
        <v>0</v>
      </c>
      <c r="BG367" s="146">
        <f>IF(N367="zákl. přenesená",J367,0)</f>
        <v>0</v>
      </c>
      <c r="BH367" s="146">
        <f>IF(N367="sníž. přenesená",J367,0)</f>
        <v>0</v>
      </c>
      <c r="BI367" s="146">
        <f>IF(N367="nulová",J367,0)</f>
        <v>0</v>
      </c>
      <c r="BJ367" s="18" t="s">
        <v>86</v>
      </c>
      <c r="BK367" s="146">
        <f>ROUND(I367*H367,2)</f>
        <v>0</v>
      </c>
      <c r="BL367" s="18" t="s">
        <v>267</v>
      </c>
      <c r="BM367" s="257" t="s">
        <v>590</v>
      </c>
    </row>
    <row r="368" s="15" customFormat="1">
      <c r="A368" s="15"/>
      <c r="B368" s="281"/>
      <c r="C368" s="282"/>
      <c r="D368" s="260" t="s">
        <v>173</v>
      </c>
      <c r="E368" s="283" t="s">
        <v>1</v>
      </c>
      <c r="F368" s="284" t="s">
        <v>548</v>
      </c>
      <c r="G368" s="282"/>
      <c r="H368" s="283" t="s">
        <v>1</v>
      </c>
      <c r="I368" s="285"/>
      <c r="J368" s="282"/>
      <c r="K368" s="282"/>
      <c r="L368" s="286"/>
      <c r="M368" s="287"/>
      <c r="N368" s="288"/>
      <c r="O368" s="288"/>
      <c r="P368" s="288"/>
      <c r="Q368" s="288"/>
      <c r="R368" s="288"/>
      <c r="S368" s="288"/>
      <c r="T368" s="289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90" t="s">
        <v>173</v>
      </c>
      <c r="AU368" s="290" t="s">
        <v>88</v>
      </c>
      <c r="AV368" s="15" t="s">
        <v>86</v>
      </c>
      <c r="AW368" s="15" t="s">
        <v>32</v>
      </c>
      <c r="AX368" s="15" t="s">
        <v>78</v>
      </c>
      <c r="AY368" s="290" t="s">
        <v>164</v>
      </c>
    </row>
    <row r="369" s="13" customFormat="1">
      <c r="A369" s="13"/>
      <c r="B369" s="258"/>
      <c r="C369" s="259"/>
      <c r="D369" s="260" t="s">
        <v>173</v>
      </c>
      <c r="E369" s="261" t="s">
        <v>1</v>
      </c>
      <c r="F369" s="262" t="s">
        <v>549</v>
      </c>
      <c r="G369" s="259"/>
      <c r="H369" s="263">
        <v>1</v>
      </c>
      <c r="I369" s="264"/>
      <c r="J369" s="259"/>
      <c r="K369" s="259"/>
      <c r="L369" s="265"/>
      <c r="M369" s="266"/>
      <c r="N369" s="267"/>
      <c r="O369" s="267"/>
      <c r="P369" s="267"/>
      <c r="Q369" s="267"/>
      <c r="R369" s="267"/>
      <c r="S369" s="267"/>
      <c r="T369" s="26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9" t="s">
        <v>173</v>
      </c>
      <c r="AU369" s="269" t="s">
        <v>88</v>
      </c>
      <c r="AV369" s="13" t="s">
        <v>88</v>
      </c>
      <c r="AW369" s="13" t="s">
        <v>32</v>
      </c>
      <c r="AX369" s="13" t="s">
        <v>86</v>
      </c>
      <c r="AY369" s="269" t="s">
        <v>164</v>
      </c>
    </row>
    <row r="370" s="2" customFormat="1" ht="24.15" customHeight="1">
      <c r="A370" s="41"/>
      <c r="B370" s="42"/>
      <c r="C370" s="291" t="s">
        <v>591</v>
      </c>
      <c r="D370" s="291" t="s">
        <v>393</v>
      </c>
      <c r="E370" s="292" t="s">
        <v>592</v>
      </c>
      <c r="F370" s="293" t="s">
        <v>593</v>
      </c>
      <c r="G370" s="294" t="s">
        <v>193</v>
      </c>
      <c r="H370" s="295">
        <v>1</v>
      </c>
      <c r="I370" s="296"/>
      <c r="J370" s="297">
        <f>ROUND(I370*H370,2)</f>
        <v>0</v>
      </c>
      <c r="K370" s="293" t="s">
        <v>170</v>
      </c>
      <c r="L370" s="298"/>
      <c r="M370" s="299" t="s">
        <v>1</v>
      </c>
      <c r="N370" s="300" t="s">
        <v>43</v>
      </c>
      <c r="O370" s="94"/>
      <c r="P370" s="255">
        <f>O370*H370</f>
        <v>0</v>
      </c>
      <c r="Q370" s="255">
        <v>0.0155</v>
      </c>
      <c r="R370" s="255">
        <f>Q370*H370</f>
        <v>0.0155</v>
      </c>
      <c r="S370" s="255">
        <v>0</v>
      </c>
      <c r="T370" s="256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57" t="s">
        <v>347</v>
      </c>
      <c r="AT370" s="257" t="s">
        <v>393</v>
      </c>
      <c r="AU370" s="257" t="s">
        <v>88</v>
      </c>
      <c r="AY370" s="18" t="s">
        <v>164</v>
      </c>
      <c r="BE370" s="146">
        <f>IF(N370="základní",J370,0)</f>
        <v>0</v>
      </c>
      <c r="BF370" s="146">
        <f>IF(N370="snížená",J370,0)</f>
        <v>0</v>
      </c>
      <c r="BG370" s="146">
        <f>IF(N370="zákl. přenesená",J370,0)</f>
        <v>0</v>
      </c>
      <c r="BH370" s="146">
        <f>IF(N370="sníž. přenesená",J370,0)</f>
        <v>0</v>
      </c>
      <c r="BI370" s="146">
        <f>IF(N370="nulová",J370,0)</f>
        <v>0</v>
      </c>
      <c r="BJ370" s="18" t="s">
        <v>86</v>
      </c>
      <c r="BK370" s="146">
        <f>ROUND(I370*H370,2)</f>
        <v>0</v>
      </c>
      <c r="BL370" s="18" t="s">
        <v>267</v>
      </c>
      <c r="BM370" s="257" t="s">
        <v>594</v>
      </c>
    </row>
    <row r="371" s="2" customFormat="1" ht="24.15" customHeight="1">
      <c r="A371" s="41"/>
      <c r="B371" s="42"/>
      <c r="C371" s="246" t="s">
        <v>595</v>
      </c>
      <c r="D371" s="246" t="s">
        <v>166</v>
      </c>
      <c r="E371" s="247" t="s">
        <v>596</v>
      </c>
      <c r="F371" s="248" t="s">
        <v>597</v>
      </c>
      <c r="G371" s="249" t="s">
        <v>186</v>
      </c>
      <c r="H371" s="250">
        <v>0.016</v>
      </c>
      <c r="I371" s="251"/>
      <c r="J371" s="252">
        <f>ROUND(I371*H371,2)</f>
        <v>0</v>
      </c>
      <c r="K371" s="248" t="s">
        <v>170</v>
      </c>
      <c r="L371" s="44"/>
      <c r="M371" s="253" t="s">
        <v>1</v>
      </c>
      <c r="N371" s="254" t="s">
        <v>43</v>
      </c>
      <c r="O371" s="94"/>
      <c r="P371" s="255">
        <f>O371*H371</f>
        <v>0</v>
      </c>
      <c r="Q371" s="255">
        <v>0</v>
      </c>
      <c r="R371" s="255">
        <f>Q371*H371</f>
        <v>0</v>
      </c>
      <c r="S371" s="255">
        <v>0</v>
      </c>
      <c r="T371" s="256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57" t="s">
        <v>267</v>
      </c>
      <c r="AT371" s="257" t="s">
        <v>166</v>
      </c>
      <c r="AU371" s="257" t="s">
        <v>88</v>
      </c>
      <c r="AY371" s="18" t="s">
        <v>164</v>
      </c>
      <c r="BE371" s="146">
        <f>IF(N371="základní",J371,0)</f>
        <v>0</v>
      </c>
      <c r="BF371" s="146">
        <f>IF(N371="snížená",J371,0)</f>
        <v>0</v>
      </c>
      <c r="BG371" s="146">
        <f>IF(N371="zákl. přenesená",J371,0)</f>
        <v>0</v>
      </c>
      <c r="BH371" s="146">
        <f>IF(N371="sníž. přenesená",J371,0)</f>
        <v>0</v>
      </c>
      <c r="BI371" s="146">
        <f>IF(N371="nulová",J371,0)</f>
        <v>0</v>
      </c>
      <c r="BJ371" s="18" t="s">
        <v>86</v>
      </c>
      <c r="BK371" s="146">
        <f>ROUND(I371*H371,2)</f>
        <v>0</v>
      </c>
      <c r="BL371" s="18" t="s">
        <v>267</v>
      </c>
      <c r="BM371" s="257" t="s">
        <v>598</v>
      </c>
    </row>
    <row r="372" s="2" customFormat="1" ht="24.15" customHeight="1">
      <c r="A372" s="41"/>
      <c r="B372" s="42"/>
      <c r="C372" s="246" t="s">
        <v>599</v>
      </c>
      <c r="D372" s="246" t="s">
        <v>166</v>
      </c>
      <c r="E372" s="247" t="s">
        <v>600</v>
      </c>
      <c r="F372" s="248" t="s">
        <v>601</v>
      </c>
      <c r="G372" s="249" t="s">
        <v>186</v>
      </c>
      <c r="H372" s="250">
        <v>0.016</v>
      </c>
      <c r="I372" s="251"/>
      <c r="J372" s="252">
        <f>ROUND(I372*H372,2)</f>
        <v>0</v>
      </c>
      <c r="K372" s="248" t="s">
        <v>170</v>
      </c>
      <c r="L372" s="44"/>
      <c r="M372" s="253" t="s">
        <v>1</v>
      </c>
      <c r="N372" s="254" t="s">
        <v>43</v>
      </c>
      <c r="O372" s="94"/>
      <c r="P372" s="255">
        <f>O372*H372</f>
        <v>0</v>
      </c>
      <c r="Q372" s="255">
        <v>0</v>
      </c>
      <c r="R372" s="255">
        <f>Q372*H372</f>
        <v>0</v>
      </c>
      <c r="S372" s="255">
        <v>0</v>
      </c>
      <c r="T372" s="256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57" t="s">
        <v>267</v>
      </c>
      <c r="AT372" s="257" t="s">
        <v>166</v>
      </c>
      <c r="AU372" s="257" t="s">
        <v>88</v>
      </c>
      <c r="AY372" s="18" t="s">
        <v>164</v>
      </c>
      <c r="BE372" s="146">
        <f>IF(N372="základní",J372,0)</f>
        <v>0</v>
      </c>
      <c r="BF372" s="146">
        <f>IF(N372="snížená",J372,0)</f>
        <v>0</v>
      </c>
      <c r="BG372" s="146">
        <f>IF(N372="zákl. přenesená",J372,0)</f>
        <v>0</v>
      </c>
      <c r="BH372" s="146">
        <f>IF(N372="sníž. přenesená",J372,0)</f>
        <v>0</v>
      </c>
      <c r="BI372" s="146">
        <f>IF(N372="nulová",J372,0)</f>
        <v>0</v>
      </c>
      <c r="BJ372" s="18" t="s">
        <v>86</v>
      </c>
      <c r="BK372" s="146">
        <f>ROUND(I372*H372,2)</f>
        <v>0</v>
      </c>
      <c r="BL372" s="18" t="s">
        <v>267</v>
      </c>
      <c r="BM372" s="257" t="s">
        <v>602</v>
      </c>
    </row>
    <row r="373" s="12" customFormat="1" ht="22.8" customHeight="1">
      <c r="A373" s="12"/>
      <c r="B373" s="231"/>
      <c r="C373" s="232"/>
      <c r="D373" s="233" t="s">
        <v>77</v>
      </c>
      <c r="E373" s="244" t="s">
        <v>603</v>
      </c>
      <c r="F373" s="244" t="s">
        <v>604</v>
      </c>
      <c r="G373" s="232"/>
      <c r="H373" s="232"/>
      <c r="I373" s="235"/>
      <c r="J373" s="245">
        <f>BK373</f>
        <v>0</v>
      </c>
      <c r="K373" s="232"/>
      <c r="L373" s="236"/>
      <c r="M373" s="237"/>
      <c r="N373" s="238"/>
      <c r="O373" s="238"/>
      <c r="P373" s="239">
        <f>SUM(P374:P431)</f>
        <v>0</v>
      </c>
      <c r="Q373" s="238"/>
      <c r="R373" s="239">
        <f>SUM(R374:R431)</f>
        <v>0.30503252999999997</v>
      </c>
      <c r="S373" s="238"/>
      <c r="T373" s="240">
        <f>SUM(T374:T431)</f>
        <v>1.0327280000000001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41" t="s">
        <v>88</v>
      </c>
      <c r="AT373" s="242" t="s">
        <v>77</v>
      </c>
      <c r="AU373" s="242" t="s">
        <v>86</v>
      </c>
      <c r="AY373" s="241" t="s">
        <v>164</v>
      </c>
      <c r="BK373" s="243">
        <f>SUM(BK374:BK431)</f>
        <v>0</v>
      </c>
    </row>
    <row r="374" s="2" customFormat="1" ht="44.25" customHeight="1">
      <c r="A374" s="41"/>
      <c r="B374" s="42"/>
      <c r="C374" s="246" t="s">
        <v>605</v>
      </c>
      <c r="D374" s="246" t="s">
        <v>166</v>
      </c>
      <c r="E374" s="247" t="s">
        <v>606</v>
      </c>
      <c r="F374" s="248" t="s">
        <v>607</v>
      </c>
      <c r="G374" s="249" t="s">
        <v>177</v>
      </c>
      <c r="H374" s="250">
        <v>1.3200000000000001</v>
      </c>
      <c r="I374" s="251"/>
      <c r="J374" s="252">
        <f>ROUND(I374*H374,2)</f>
        <v>0</v>
      </c>
      <c r="K374" s="248" t="s">
        <v>170</v>
      </c>
      <c r="L374" s="44"/>
      <c r="M374" s="253" t="s">
        <v>1</v>
      </c>
      <c r="N374" s="254" t="s">
        <v>43</v>
      </c>
      <c r="O374" s="94"/>
      <c r="P374" s="255">
        <f>O374*H374</f>
        <v>0</v>
      </c>
      <c r="Q374" s="255">
        <v>0.0014</v>
      </c>
      <c r="R374" s="255">
        <f>Q374*H374</f>
        <v>0.001848</v>
      </c>
      <c r="S374" s="255">
        <v>0</v>
      </c>
      <c r="T374" s="256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57" t="s">
        <v>267</v>
      </c>
      <c r="AT374" s="257" t="s">
        <v>166</v>
      </c>
      <c r="AU374" s="257" t="s">
        <v>88</v>
      </c>
      <c r="AY374" s="18" t="s">
        <v>164</v>
      </c>
      <c r="BE374" s="146">
        <f>IF(N374="základní",J374,0)</f>
        <v>0</v>
      </c>
      <c r="BF374" s="146">
        <f>IF(N374="snížená",J374,0)</f>
        <v>0</v>
      </c>
      <c r="BG374" s="146">
        <f>IF(N374="zákl. přenesená",J374,0)</f>
        <v>0</v>
      </c>
      <c r="BH374" s="146">
        <f>IF(N374="sníž. přenesená",J374,0)</f>
        <v>0</v>
      </c>
      <c r="BI374" s="146">
        <f>IF(N374="nulová",J374,0)</f>
        <v>0</v>
      </c>
      <c r="BJ374" s="18" t="s">
        <v>86</v>
      </c>
      <c r="BK374" s="146">
        <f>ROUND(I374*H374,2)</f>
        <v>0</v>
      </c>
      <c r="BL374" s="18" t="s">
        <v>267</v>
      </c>
      <c r="BM374" s="257" t="s">
        <v>608</v>
      </c>
    </row>
    <row r="375" s="13" customFormat="1">
      <c r="A375" s="13"/>
      <c r="B375" s="258"/>
      <c r="C375" s="259"/>
      <c r="D375" s="260" t="s">
        <v>173</v>
      </c>
      <c r="E375" s="261" t="s">
        <v>1</v>
      </c>
      <c r="F375" s="262" t="s">
        <v>609</v>
      </c>
      <c r="G375" s="259"/>
      <c r="H375" s="263">
        <v>1.3200000000000001</v>
      </c>
      <c r="I375" s="264"/>
      <c r="J375" s="259"/>
      <c r="K375" s="259"/>
      <c r="L375" s="265"/>
      <c r="M375" s="266"/>
      <c r="N375" s="267"/>
      <c r="O375" s="267"/>
      <c r="P375" s="267"/>
      <c r="Q375" s="267"/>
      <c r="R375" s="267"/>
      <c r="S375" s="267"/>
      <c r="T375" s="26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9" t="s">
        <v>173</v>
      </c>
      <c r="AU375" s="269" t="s">
        <v>88</v>
      </c>
      <c r="AV375" s="13" t="s">
        <v>88</v>
      </c>
      <c r="AW375" s="13" t="s">
        <v>32</v>
      </c>
      <c r="AX375" s="13" t="s">
        <v>86</v>
      </c>
      <c r="AY375" s="269" t="s">
        <v>164</v>
      </c>
    </row>
    <row r="376" s="2" customFormat="1" ht="44.25" customHeight="1">
      <c r="A376" s="41"/>
      <c r="B376" s="42"/>
      <c r="C376" s="246" t="s">
        <v>610</v>
      </c>
      <c r="D376" s="246" t="s">
        <v>166</v>
      </c>
      <c r="E376" s="247" t="s">
        <v>611</v>
      </c>
      <c r="F376" s="248" t="s">
        <v>612</v>
      </c>
      <c r="G376" s="249" t="s">
        <v>177</v>
      </c>
      <c r="H376" s="250">
        <v>29.800999999999998</v>
      </c>
      <c r="I376" s="251"/>
      <c r="J376" s="252">
        <f>ROUND(I376*H376,2)</f>
        <v>0</v>
      </c>
      <c r="K376" s="248" t="s">
        <v>170</v>
      </c>
      <c r="L376" s="44"/>
      <c r="M376" s="253" t="s">
        <v>1</v>
      </c>
      <c r="N376" s="254" t="s">
        <v>43</v>
      </c>
      <c r="O376" s="94"/>
      <c r="P376" s="255">
        <f>O376*H376</f>
        <v>0</v>
      </c>
      <c r="Q376" s="255">
        <v>0.0025300000000000001</v>
      </c>
      <c r="R376" s="255">
        <f>Q376*H376</f>
        <v>0.075396530000000003</v>
      </c>
      <c r="S376" s="255">
        <v>0</v>
      </c>
      <c r="T376" s="256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57" t="s">
        <v>267</v>
      </c>
      <c r="AT376" s="257" t="s">
        <v>166</v>
      </c>
      <c r="AU376" s="257" t="s">
        <v>88</v>
      </c>
      <c r="AY376" s="18" t="s">
        <v>164</v>
      </c>
      <c r="BE376" s="146">
        <f>IF(N376="základní",J376,0)</f>
        <v>0</v>
      </c>
      <c r="BF376" s="146">
        <f>IF(N376="snížená",J376,0)</f>
        <v>0</v>
      </c>
      <c r="BG376" s="146">
        <f>IF(N376="zákl. přenesená",J376,0)</f>
        <v>0</v>
      </c>
      <c r="BH376" s="146">
        <f>IF(N376="sníž. přenesená",J376,0)</f>
        <v>0</v>
      </c>
      <c r="BI376" s="146">
        <f>IF(N376="nulová",J376,0)</f>
        <v>0</v>
      </c>
      <c r="BJ376" s="18" t="s">
        <v>86</v>
      </c>
      <c r="BK376" s="146">
        <f>ROUND(I376*H376,2)</f>
        <v>0</v>
      </c>
      <c r="BL376" s="18" t="s">
        <v>267</v>
      </c>
      <c r="BM376" s="257" t="s">
        <v>613</v>
      </c>
    </row>
    <row r="377" s="13" customFormat="1">
      <c r="A377" s="13"/>
      <c r="B377" s="258"/>
      <c r="C377" s="259"/>
      <c r="D377" s="260" t="s">
        <v>173</v>
      </c>
      <c r="E377" s="261" t="s">
        <v>1</v>
      </c>
      <c r="F377" s="262" t="s">
        <v>614</v>
      </c>
      <c r="G377" s="259"/>
      <c r="H377" s="263">
        <v>23.712</v>
      </c>
      <c r="I377" s="264"/>
      <c r="J377" s="259"/>
      <c r="K377" s="259"/>
      <c r="L377" s="265"/>
      <c r="M377" s="266"/>
      <c r="N377" s="267"/>
      <c r="O377" s="267"/>
      <c r="P377" s="267"/>
      <c r="Q377" s="267"/>
      <c r="R377" s="267"/>
      <c r="S377" s="267"/>
      <c r="T377" s="26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9" t="s">
        <v>173</v>
      </c>
      <c r="AU377" s="269" t="s">
        <v>88</v>
      </c>
      <c r="AV377" s="13" t="s">
        <v>88</v>
      </c>
      <c r="AW377" s="13" t="s">
        <v>32</v>
      </c>
      <c r="AX377" s="13" t="s">
        <v>78</v>
      </c>
      <c r="AY377" s="269" t="s">
        <v>164</v>
      </c>
    </row>
    <row r="378" s="13" customFormat="1">
      <c r="A378" s="13"/>
      <c r="B378" s="258"/>
      <c r="C378" s="259"/>
      <c r="D378" s="260" t="s">
        <v>173</v>
      </c>
      <c r="E378" s="261" t="s">
        <v>1</v>
      </c>
      <c r="F378" s="262" t="s">
        <v>615</v>
      </c>
      <c r="G378" s="259"/>
      <c r="H378" s="263">
        <v>6.0890000000000004</v>
      </c>
      <c r="I378" s="264"/>
      <c r="J378" s="259"/>
      <c r="K378" s="259"/>
      <c r="L378" s="265"/>
      <c r="M378" s="266"/>
      <c r="N378" s="267"/>
      <c r="O378" s="267"/>
      <c r="P378" s="267"/>
      <c r="Q378" s="267"/>
      <c r="R378" s="267"/>
      <c r="S378" s="267"/>
      <c r="T378" s="26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9" t="s">
        <v>173</v>
      </c>
      <c r="AU378" s="269" t="s">
        <v>88</v>
      </c>
      <c r="AV378" s="13" t="s">
        <v>88</v>
      </c>
      <c r="AW378" s="13" t="s">
        <v>32</v>
      </c>
      <c r="AX378" s="13" t="s">
        <v>78</v>
      </c>
      <c r="AY378" s="269" t="s">
        <v>164</v>
      </c>
    </row>
    <row r="379" s="14" customFormat="1">
      <c r="A379" s="14"/>
      <c r="B379" s="270"/>
      <c r="C379" s="271"/>
      <c r="D379" s="260" t="s">
        <v>173</v>
      </c>
      <c r="E379" s="272" t="s">
        <v>1</v>
      </c>
      <c r="F379" s="273" t="s">
        <v>199</v>
      </c>
      <c r="G379" s="271"/>
      <c r="H379" s="274">
        <v>29.801000000000002</v>
      </c>
      <c r="I379" s="275"/>
      <c r="J379" s="271"/>
      <c r="K379" s="271"/>
      <c r="L379" s="276"/>
      <c r="M379" s="277"/>
      <c r="N379" s="278"/>
      <c r="O379" s="278"/>
      <c r="P379" s="278"/>
      <c r="Q379" s="278"/>
      <c r="R379" s="278"/>
      <c r="S379" s="278"/>
      <c r="T379" s="27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80" t="s">
        <v>173</v>
      </c>
      <c r="AU379" s="280" t="s">
        <v>88</v>
      </c>
      <c r="AV379" s="14" t="s">
        <v>171</v>
      </c>
      <c r="AW379" s="14" t="s">
        <v>32</v>
      </c>
      <c r="AX379" s="14" t="s">
        <v>86</v>
      </c>
      <c r="AY379" s="280" t="s">
        <v>164</v>
      </c>
    </row>
    <row r="380" s="2" customFormat="1" ht="37.8" customHeight="1">
      <c r="A380" s="41"/>
      <c r="B380" s="42"/>
      <c r="C380" s="246" t="s">
        <v>616</v>
      </c>
      <c r="D380" s="246" t="s">
        <v>166</v>
      </c>
      <c r="E380" s="247" t="s">
        <v>617</v>
      </c>
      <c r="F380" s="248" t="s">
        <v>618</v>
      </c>
      <c r="G380" s="249" t="s">
        <v>177</v>
      </c>
      <c r="H380" s="250">
        <v>24.390000000000001</v>
      </c>
      <c r="I380" s="251"/>
      <c r="J380" s="252">
        <f>ROUND(I380*H380,2)</f>
        <v>0</v>
      </c>
      <c r="K380" s="248" t="s">
        <v>170</v>
      </c>
      <c r="L380" s="44"/>
      <c r="M380" s="253" t="s">
        <v>1</v>
      </c>
      <c r="N380" s="254" t="s">
        <v>43</v>
      </c>
      <c r="O380" s="94"/>
      <c r="P380" s="255">
        <f>O380*H380</f>
        <v>0</v>
      </c>
      <c r="Q380" s="255">
        <v>0</v>
      </c>
      <c r="R380" s="255">
        <f>Q380*H380</f>
        <v>0</v>
      </c>
      <c r="S380" s="255">
        <v>0.0041999999999999997</v>
      </c>
      <c r="T380" s="256">
        <f>S380*H380</f>
        <v>0.102438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57" t="s">
        <v>267</v>
      </c>
      <c r="AT380" s="257" t="s">
        <v>166</v>
      </c>
      <c r="AU380" s="257" t="s">
        <v>88</v>
      </c>
      <c r="AY380" s="18" t="s">
        <v>164</v>
      </c>
      <c r="BE380" s="146">
        <f>IF(N380="základní",J380,0)</f>
        <v>0</v>
      </c>
      <c r="BF380" s="146">
        <f>IF(N380="snížená",J380,0)</f>
        <v>0</v>
      </c>
      <c r="BG380" s="146">
        <f>IF(N380="zákl. přenesená",J380,0)</f>
        <v>0</v>
      </c>
      <c r="BH380" s="146">
        <f>IF(N380="sníž. přenesená",J380,0)</f>
        <v>0</v>
      </c>
      <c r="BI380" s="146">
        <f>IF(N380="nulová",J380,0)</f>
        <v>0</v>
      </c>
      <c r="BJ380" s="18" t="s">
        <v>86</v>
      </c>
      <c r="BK380" s="146">
        <f>ROUND(I380*H380,2)</f>
        <v>0</v>
      </c>
      <c r="BL380" s="18" t="s">
        <v>267</v>
      </c>
      <c r="BM380" s="257" t="s">
        <v>619</v>
      </c>
    </row>
    <row r="381" s="13" customFormat="1">
      <c r="A381" s="13"/>
      <c r="B381" s="258"/>
      <c r="C381" s="259"/>
      <c r="D381" s="260" t="s">
        <v>173</v>
      </c>
      <c r="E381" s="261" t="s">
        <v>1</v>
      </c>
      <c r="F381" s="262" t="s">
        <v>620</v>
      </c>
      <c r="G381" s="259"/>
      <c r="H381" s="263">
        <v>26.460000000000001</v>
      </c>
      <c r="I381" s="264"/>
      <c r="J381" s="259"/>
      <c r="K381" s="259"/>
      <c r="L381" s="265"/>
      <c r="M381" s="266"/>
      <c r="N381" s="267"/>
      <c r="O381" s="267"/>
      <c r="P381" s="267"/>
      <c r="Q381" s="267"/>
      <c r="R381" s="267"/>
      <c r="S381" s="267"/>
      <c r="T381" s="26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9" t="s">
        <v>173</v>
      </c>
      <c r="AU381" s="269" t="s">
        <v>88</v>
      </c>
      <c r="AV381" s="13" t="s">
        <v>88</v>
      </c>
      <c r="AW381" s="13" t="s">
        <v>32</v>
      </c>
      <c r="AX381" s="13" t="s">
        <v>78</v>
      </c>
      <c r="AY381" s="269" t="s">
        <v>164</v>
      </c>
    </row>
    <row r="382" s="13" customFormat="1">
      <c r="A382" s="13"/>
      <c r="B382" s="258"/>
      <c r="C382" s="259"/>
      <c r="D382" s="260" t="s">
        <v>173</v>
      </c>
      <c r="E382" s="261" t="s">
        <v>1</v>
      </c>
      <c r="F382" s="262" t="s">
        <v>621</v>
      </c>
      <c r="G382" s="259"/>
      <c r="H382" s="263">
        <v>-2.0699999999999998</v>
      </c>
      <c r="I382" s="264"/>
      <c r="J382" s="259"/>
      <c r="K382" s="259"/>
      <c r="L382" s="265"/>
      <c r="M382" s="266"/>
      <c r="N382" s="267"/>
      <c r="O382" s="267"/>
      <c r="P382" s="267"/>
      <c r="Q382" s="267"/>
      <c r="R382" s="267"/>
      <c r="S382" s="267"/>
      <c r="T382" s="26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9" t="s">
        <v>173</v>
      </c>
      <c r="AU382" s="269" t="s">
        <v>88</v>
      </c>
      <c r="AV382" s="13" t="s">
        <v>88</v>
      </c>
      <c r="AW382" s="13" t="s">
        <v>32</v>
      </c>
      <c r="AX382" s="13" t="s">
        <v>78</v>
      </c>
      <c r="AY382" s="269" t="s">
        <v>164</v>
      </c>
    </row>
    <row r="383" s="14" customFormat="1">
      <c r="A383" s="14"/>
      <c r="B383" s="270"/>
      <c r="C383" s="271"/>
      <c r="D383" s="260" t="s">
        <v>173</v>
      </c>
      <c r="E383" s="272" t="s">
        <v>1</v>
      </c>
      <c r="F383" s="273" t="s">
        <v>199</v>
      </c>
      <c r="G383" s="271"/>
      <c r="H383" s="274">
        <v>24.390000000000001</v>
      </c>
      <c r="I383" s="275"/>
      <c r="J383" s="271"/>
      <c r="K383" s="271"/>
      <c r="L383" s="276"/>
      <c r="M383" s="277"/>
      <c r="N383" s="278"/>
      <c r="O383" s="278"/>
      <c r="P383" s="278"/>
      <c r="Q383" s="278"/>
      <c r="R383" s="278"/>
      <c r="S383" s="278"/>
      <c r="T383" s="27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80" t="s">
        <v>173</v>
      </c>
      <c r="AU383" s="280" t="s">
        <v>88</v>
      </c>
      <c r="AV383" s="14" t="s">
        <v>171</v>
      </c>
      <c r="AW383" s="14" t="s">
        <v>32</v>
      </c>
      <c r="AX383" s="14" t="s">
        <v>86</v>
      </c>
      <c r="AY383" s="280" t="s">
        <v>164</v>
      </c>
    </row>
    <row r="384" s="2" customFormat="1" ht="24.15" customHeight="1">
      <c r="A384" s="41"/>
      <c r="B384" s="42"/>
      <c r="C384" s="246" t="s">
        <v>622</v>
      </c>
      <c r="D384" s="246" t="s">
        <v>166</v>
      </c>
      <c r="E384" s="247" t="s">
        <v>623</v>
      </c>
      <c r="F384" s="248" t="s">
        <v>624</v>
      </c>
      <c r="G384" s="249" t="s">
        <v>177</v>
      </c>
      <c r="H384" s="250">
        <v>2.1600000000000001</v>
      </c>
      <c r="I384" s="251"/>
      <c r="J384" s="252">
        <f>ROUND(I384*H384,2)</f>
        <v>0</v>
      </c>
      <c r="K384" s="248" t="s">
        <v>170</v>
      </c>
      <c r="L384" s="44"/>
      <c r="M384" s="253" t="s">
        <v>1</v>
      </c>
      <c r="N384" s="254" t="s">
        <v>43</v>
      </c>
      <c r="O384" s="94"/>
      <c r="P384" s="255">
        <f>O384*H384</f>
        <v>0</v>
      </c>
      <c r="Q384" s="255">
        <v>0</v>
      </c>
      <c r="R384" s="255">
        <f>Q384*H384</f>
        <v>0</v>
      </c>
      <c r="S384" s="255">
        <v>0</v>
      </c>
      <c r="T384" s="256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57" t="s">
        <v>267</v>
      </c>
      <c r="AT384" s="257" t="s">
        <v>166</v>
      </c>
      <c r="AU384" s="257" t="s">
        <v>88</v>
      </c>
      <c r="AY384" s="18" t="s">
        <v>164</v>
      </c>
      <c r="BE384" s="146">
        <f>IF(N384="základní",J384,0)</f>
        <v>0</v>
      </c>
      <c r="BF384" s="146">
        <f>IF(N384="snížená",J384,0)</f>
        <v>0</v>
      </c>
      <c r="BG384" s="146">
        <f>IF(N384="zákl. přenesená",J384,0)</f>
        <v>0</v>
      </c>
      <c r="BH384" s="146">
        <f>IF(N384="sníž. přenesená",J384,0)</f>
        <v>0</v>
      </c>
      <c r="BI384" s="146">
        <f>IF(N384="nulová",J384,0)</f>
        <v>0</v>
      </c>
      <c r="BJ384" s="18" t="s">
        <v>86</v>
      </c>
      <c r="BK384" s="146">
        <f>ROUND(I384*H384,2)</f>
        <v>0</v>
      </c>
      <c r="BL384" s="18" t="s">
        <v>267</v>
      </c>
      <c r="BM384" s="257" t="s">
        <v>625</v>
      </c>
    </row>
    <row r="385" s="13" customFormat="1">
      <c r="A385" s="13"/>
      <c r="B385" s="258"/>
      <c r="C385" s="259"/>
      <c r="D385" s="260" t="s">
        <v>173</v>
      </c>
      <c r="E385" s="261" t="s">
        <v>1</v>
      </c>
      <c r="F385" s="262" t="s">
        <v>626</v>
      </c>
      <c r="G385" s="259"/>
      <c r="H385" s="263">
        <v>2.1600000000000001</v>
      </c>
      <c r="I385" s="264"/>
      <c r="J385" s="259"/>
      <c r="K385" s="259"/>
      <c r="L385" s="265"/>
      <c r="M385" s="266"/>
      <c r="N385" s="267"/>
      <c r="O385" s="267"/>
      <c r="P385" s="267"/>
      <c r="Q385" s="267"/>
      <c r="R385" s="267"/>
      <c r="S385" s="267"/>
      <c r="T385" s="26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9" t="s">
        <v>173</v>
      </c>
      <c r="AU385" s="269" t="s">
        <v>88</v>
      </c>
      <c r="AV385" s="13" t="s">
        <v>88</v>
      </c>
      <c r="AW385" s="13" t="s">
        <v>32</v>
      </c>
      <c r="AX385" s="13" t="s">
        <v>86</v>
      </c>
      <c r="AY385" s="269" t="s">
        <v>164</v>
      </c>
    </row>
    <row r="386" s="2" customFormat="1" ht="37.8" customHeight="1">
      <c r="A386" s="41"/>
      <c r="B386" s="42"/>
      <c r="C386" s="291" t="s">
        <v>627</v>
      </c>
      <c r="D386" s="291" t="s">
        <v>393</v>
      </c>
      <c r="E386" s="292" t="s">
        <v>628</v>
      </c>
      <c r="F386" s="293" t="s">
        <v>629</v>
      </c>
      <c r="G386" s="294" t="s">
        <v>177</v>
      </c>
      <c r="H386" s="295">
        <v>2.2679999999999998</v>
      </c>
      <c r="I386" s="296"/>
      <c r="J386" s="297">
        <f>ROUND(I386*H386,2)</f>
        <v>0</v>
      </c>
      <c r="K386" s="293" t="s">
        <v>1</v>
      </c>
      <c r="L386" s="298"/>
      <c r="M386" s="299" t="s">
        <v>1</v>
      </c>
      <c r="N386" s="300" t="s">
        <v>43</v>
      </c>
      <c r="O386" s="94"/>
      <c r="P386" s="255">
        <f>O386*H386</f>
        <v>0</v>
      </c>
      <c r="Q386" s="255">
        <v>0.014999999999999999</v>
      </c>
      <c r="R386" s="255">
        <f>Q386*H386</f>
        <v>0.034019999999999995</v>
      </c>
      <c r="S386" s="255">
        <v>0</v>
      </c>
      <c r="T386" s="256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57" t="s">
        <v>347</v>
      </c>
      <c r="AT386" s="257" t="s">
        <v>393</v>
      </c>
      <c r="AU386" s="257" t="s">
        <v>88</v>
      </c>
      <c r="AY386" s="18" t="s">
        <v>164</v>
      </c>
      <c r="BE386" s="146">
        <f>IF(N386="základní",J386,0)</f>
        <v>0</v>
      </c>
      <c r="BF386" s="146">
        <f>IF(N386="snížená",J386,0)</f>
        <v>0</v>
      </c>
      <c r="BG386" s="146">
        <f>IF(N386="zákl. přenesená",J386,0)</f>
        <v>0</v>
      </c>
      <c r="BH386" s="146">
        <f>IF(N386="sníž. přenesená",J386,0)</f>
        <v>0</v>
      </c>
      <c r="BI386" s="146">
        <f>IF(N386="nulová",J386,0)</f>
        <v>0</v>
      </c>
      <c r="BJ386" s="18" t="s">
        <v>86</v>
      </c>
      <c r="BK386" s="146">
        <f>ROUND(I386*H386,2)</f>
        <v>0</v>
      </c>
      <c r="BL386" s="18" t="s">
        <v>267</v>
      </c>
      <c r="BM386" s="257" t="s">
        <v>630</v>
      </c>
    </row>
    <row r="387" s="13" customFormat="1">
      <c r="A387" s="13"/>
      <c r="B387" s="258"/>
      <c r="C387" s="259"/>
      <c r="D387" s="260" t="s">
        <v>173</v>
      </c>
      <c r="E387" s="261" t="s">
        <v>1</v>
      </c>
      <c r="F387" s="262" t="s">
        <v>631</v>
      </c>
      <c r="G387" s="259"/>
      <c r="H387" s="263">
        <v>2.1600000000000001</v>
      </c>
      <c r="I387" s="264"/>
      <c r="J387" s="259"/>
      <c r="K387" s="259"/>
      <c r="L387" s="265"/>
      <c r="M387" s="266"/>
      <c r="N387" s="267"/>
      <c r="O387" s="267"/>
      <c r="P387" s="267"/>
      <c r="Q387" s="267"/>
      <c r="R387" s="267"/>
      <c r="S387" s="267"/>
      <c r="T387" s="26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9" t="s">
        <v>173</v>
      </c>
      <c r="AU387" s="269" t="s">
        <v>88</v>
      </c>
      <c r="AV387" s="13" t="s">
        <v>88</v>
      </c>
      <c r="AW387" s="13" t="s">
        <v>32</v>
      </c>
      <c r="AX387" s="13" t="s">
        <v>86</v>
      </c>
      <c r="AY387" s="269" t="s">
        <v>164</v>
      </c>
    </row>
    <row r="388" s="13" customFormat="1">
      <c r="A388" s="13"/>
      <c r="B388" s="258"/>
      <c r="C388" s="259"/>
      <c r="D388" s="260" t="s">
        <v>173</v>
      </c>
      <c r="E388" s="259"/>
      <c r="F388" s="262" t="s">
        <v>632</v>
      </c>
      <c r="G388" s="259"/>
      <c r="H388" s="263">
        <v>2.2679999999999998</v>
      </c>
      <c r="I388" s="264"/>
      <c r="J388" s="259"/>
      <c r="K388" s="259"/>
      <c r="L388" s="265"/>
      <c r="M388" s="266"/>
      <c r="N388" s="267"/>
      <c r="O388" s="267"/>
      <c r="P388" s="267"/>
      <c r="Q388" s="267"/>
      <c r="R388" s="267"/>
      <c r="S388" s="267"/>
      <c r="T388" s="26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9" t="s">
        <v>173</v>
      </c>
      <c r="AU388" s="269" t="s">
        <v>88</v>
      </c>
      <c r="AV388" s="13" t="s">
        <v>88</v>
      </c>
      <c r="AW388" s="13" t="s">
        <v>4</v>
      </c>
      <c r="AX388" s="13" t="s">
        <v>86</v>
      </c>
      <c r="AY388" s="269" t="s">
        <v>164</v>
      </c>
    </row>
    <row r="389" s="2" customFormat="1" ht="24.15" customHeight="1">
      <c r="A389" s="41"/>
      <c r="B389" s="42"/>
      <c r="C389" s="246" t="s">
        <v>633</v>
      </c>
      <c r="D389" s="246" t="s">
        <v>166</v>
      </c>
      <c r="E389" s="247" t="s">
        <v>623</v>
      </c>
      <c r="F389" s="248" t="s">
        <v>624</v>
      </c>
      <c r="G389" s="249" t="s">
        <v>177</v>
      </c>
      <c r="H389" s="250">
        <v>29.812000000000001</v>
      </c>
      <c r="I389" s="251"/>
      <c r="J389" s="252">
        <f>ROUND(I389*H389,2)</f>
        <v>0</v>
      </c>
      <c r="K389" s="248" t="s">
        <v>170</v>
      </c>
      <c r="L389" s="44"/>
      <c r="M389" s="253" t="s">
        <v>1</v>
      </c>
      <c r="N389" s="254" t="s">
        <v>43</v>
      </c>
      <c r="O389" s="94"/>
      <c r="P389" s="255">
        <f>O389*H389</f>
        <v>0</v>
      </c>
      <c r="Q389" s="255">
        <v>0</v>
      </c>
      <c r="R389" s="255">
        <f>Q389*H389</f>
        <v>0</v>
      </c>
      <c r="S389" s="255">
        <v>0</v>
      </c>
      <c r="T389" s="256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57" t="s">
        <v>267</v>
      </c>
      <c r="AT389" s="257" t="s">
        <v>166</v>
      </c>
      <c r="AU389" s="257" t="s">
        <v>88</v>
      </c>
      <c r="AY389" s="18" t="s">
        <v>164</v>
      </c>
      <c r="BE389" s="146">
        <f>IF(N389="základní",J389,0)</f>
        <v>0</v>
      </c>
      <c r="BF389" s="146">
        <f>IF(N389="snížená",J389,0)</f>
        <v>0</v>
      </c>
      <c r="BG389" s="146">
        <f>IF(N389="zákl. přenesená",J389,0)</f>
        <v>0</v>
      </c>
      <c r="BH389" s="146">
        <f>IF(N389="sníž. přenesená",J389,0)</f>
        <v>0</v>
      </c>
      <c r="BI389" s="146">
        <f>IF(N389="nulová",J389,0)</f>
        <v>0</v>
      </c>
      <c r="BJ389" s="18" t="s">
        <v>86</v>
      </c>
      <c r="BK389" s="146">
        <f>ROUND(I389*H389,2)</f>
        <v>0</v>
      </c>
      <c r="BL389" s="18" t="s">
        <v>267</v>
      </c>
      <c r="BM389" s="257" t="s">
        <v>634</v>
      </c>
    </row>
    <row r="390" s="13" customFormat="1">
      <c r="A390" s="13"/>
      <c r="B390" s="258"/>
      <c r="C390" s="259"/>
      <c r="D390" s="260" t="s">
        <v>173</v>
      </c>
      <c r="E390" s="261" t="s">
        <v>1</v>
      </c>
      <c r="F390" s="262" t="s">
        <v>609</v>
      </c>
      <c r="G390" s="259"/>
      <c r="H390" s="263">
        <v>1.3200000000000001</v>
      </c>
      <c r="I390" s="264"/>
      <c r="J390" s="259"/>
      <c r="K390" s="259"/>
      <c r="L390" s="265"/>
      <c r="M390" s="266"/>
      <c r="N390" s="267"/>
      <c r="O390" s="267"/>
      <c r="P390" s="267"/>
      <c r="Q390" s="267"/>
      <c r="R390" s="267"/>
      <c r="S390" s="267"/>
      <c r="T390" s="26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9" t="s">
        <v>173</v>
      </c>
      <c r="AU390" s="269" t="s">
        <v>88</v>
      </c>
      <c r="AV390" s="13" t="s">
        <v>88</v>
      </c>
      <c r="AW390" s="13" t="s">
        <v>32</v>
      </c>
      <c r="AX390" s="13" t="s">
        <v>78</v>
      </c>
      <c r="AY390" s="269" t="s">
        <v>164</v>
      </c>
    </row>
    <row r="391" s="13" customFormat="1">
      <c r="A391" s="13"/>
      <c r="B391" s="258"/>
      <c r="C391" s="259"/>
      <c r="D391" s="260" t="s">
        <v>173</v>
      </c>
      <c r="E391" s="261" t="s">
        <v>1</v>
      </c>
      <c r="F391" s="262" t="s">
        <v>614</v>
      </c>
      <c r="G391" s="259"/>
      <c r="H391" s="263">
        <v>23.712</v>
      </c>
      <c r="I391" s="264"/>
      <c r="J391" s="259"/>
      <c r="K391" s="259"/>
      <c r="L391" s="265"/>
      <c r="M391" s="266"/>
      <c r="N391" s="267"/>
      <c r="O391" s="267"/>
      <c r="P391" s="267"/>
      <c r="Q391" s="267"/>
      <c r="R391" s="267"/>
      <c r="S391" s="267"/>
      <c r="T391" s="26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9" t="s">
        <v>173</v>
      </c>
      <c r="AU391" s="269" t="s">
        <v>88</v>
      </c>
      <c r="AV391" s="13" t="s">
        <v>88</v>
      </c>
      <c r="AW391" s="13" t="s">
        <v>32</v>
      </c>
      <c r="AX391" s="13" t="s">
        <v>78</v>
      </c>
      <c r="AY391" s="269" t="s">
        <v>164</v>
      </c>
    </row>
    <row r="392" s="13" customFormat="1">
      <c r="A392" s="13"/>
      <c r="B392" s="258"/>
      <c r="C392" s="259"/>
      <c r="D392" s="260" t="s">
        <v>173</v>
      </c>
      <c r="E392" s="261" t="s">
        <v>1</v>
      </c>
      <c r="F392" s="262" t="s">
        <v>615</v>
      </c>
      <c r="G392" s="259"/>
      <c r="H392" s="263">
        <v>6.0890000000000004</v>
      </c>
      <c r="I392" s="264"/>
      <c r="J392" s="259"/>
      <c r="K392" s="259"/>
      <c r="L392" s="265"/>
      <c r="M392" s="266"/>
      <c r="N392" s="267"/>
      <c r="O392" s="267"/>
      <c r="P392" s="267"/>
      <c r="Q392" s="267"/>
      <c r="R392" s="267"/>
      <c r="S392" s="267"/>
      <c r="T392" s="26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9" t="s">
        <v>173</v>
      </c>
      <c r="AU392" s="269" t="s">
        <v>88</v>
      </c>
      <c r="AV392" s="13" t="s">
        <v>88</v>
      </c>
      <c r="AW392" s="13" t="s">
        <v>32</v>
      </c>
      <c r="AX392" s="13" t="s">
        <v>78</v>
      </c>
      <c r="AY392" s="269" t="s">
        <v>164</v>
      </c>
    </row>
    <row r="393" s="13" customFormat="1">
      <c r="A393" s="13"/>
      <c r="B393" s="258"/>
      <c r="C393" s="259"/>
      <c r="D393" s="260" t="s">
        <v>173</v>
      </c>
      <c r="E393" s="261" t="s">
        <v>1</v>
      </c>
      <c r="F393" s="262" t="s">
        <v>635</v>
      </c>
      <c r="G393" s="259"/>
      <c r="H393" s="263">
        <v>-2.1600000000000001</v>
      </c>
      <c r="I393" s="264"/>
      <c r="J393" s="259"/>
      <c r="K393" s="259"/>
      <c r="L393" s="265"/>
      <c r="M393" s="266"/>
      <c r="N393" s="267"/>
      <c r="O393" s="267"/>
      <c r="P393" s="267"/>
      <c r="Q393" s="267"/>
      <c r="R393" s="267"/>
      <c r="S393" s="267"/>
      <c r="T393" s="26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9" t="s">
        <v>173</v>
      </c>
      <c r="AU393" s="269" t="s">
        <v>88</v>
      </c>
      <c r="AV393" s="13" t="s">
        <v>88</v>
      </c>
      <c r="AW393" s="13" t="s">
        <v>32</v>
      </c>
      <c r="AX393" s="13" t="s">
        <v>78</v>
      </c>
      <c r="AY393" s="269" t="s">
        <v>164</v>
      </c>
    </row>
    <row r="394" s="16" customFormat="1">
      <c r="A394" s="16"/>
      <c r="B394" s="301"/>
      <c r="C394" s="302"/>
      <c r="D394" s="260" t="s">
        <v>173</v>
      </c>
      <c r="E394" s="303" t="s">
        <v>1</v>
      </c>
      <c r="F394" s="304" t="s">
        <v>471</v>
      </c>
      <c r="G394" s="302"/>
      <c r="H394" s="305">
        <v>28.961000000000002</v>
      </c>
      <c r="I394" s="306"/>
      <c r="J394" s="302"/>
      <c r="K394" s="302"/>
      <c r="L394" s="307"/>
      <c r="M394" s="308"/>
      <c r="N394" s="309"/>
      <c r="O394" s="309"/>
      <c r="P394" s="309"/>
      <c r="Q394" s="309"/>
      <c r="R394" s="309"/>
      <c r="S394" s="309"/>
      <c r="T394" s="310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311" t="s">
        <v>173</v>
      </c>
      <c r="AU394" s="311" t="s">
        <v>88</v>
      </c>
      <c r="AV394" s="16" t="s">
        <v>180</v>
      </c>
      <c r="AW394" s="16" t="s">
        <v>32</v>
      </c>
      <c r="AX394" s="16" t="s">
        <v>78</v>
      </c>
      <c r="AY394" s="311" t="s">
        <v>164</v>
      </c>
    </row>
    <row r="395" s="13" customFormat="1">
      <c r="A395" s="13"/>
      <c r="B395" s="258"/>
      <c r="C395" s="259"/>
      <c r="D395" s="260" t="s">
        <v>173</v>
      </c>
      <c r="E395" s="261" t="s">
        <v>1</v>
      </c>
      <c r="F395" s="262" t="s">
        <v>636</v>
      </c>
      <c r="G395" s="259"/>
      <c r="H395" s="263">
        <v>0.51300000000000001</v>
      </c>
      <c r="I395" s="264"/>
      <c r="J395" s="259"/>
      <c r="K395" s="259"/>
      <c r="L395" s="265"/>
      <c r="M395" s="266"/>
      <c r="N395" s="267"/>
      <c r="O395" s="267"/>
      <c r="P395" s="267"/>
      <c r="Q395" s="267"/>
      <c r="R395" s="267"/>
      <c r="S395" s="267"/>
      <c r="T395" s="26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9" t="s">
        <v>173</v>
      </c>
      <c r="AU395" s="269" t="s">
        <v>88</v>
      </c>
      <c r="AV395" s="13" t="s">
        <v>88</v>
      </c>
      <c r="AW395" s="13" t="s">
        <v>32</v>
      </c>
      <c r="AX395" s="13" t="s">
        <v>78</v>
      </c>
      <c r="AY395" s="269" t="s">
        <v>164</v>
      </c>
    </row>
    <row r="396" s="13" customFormat="1">
      <c r="A396" s="13"/>
      <c r="B396" s="258"/>
      <c r="C396" s="259"/>
      <c r="D396" s="260" t="s">
        <v>173</v>
      </c>
      <c r="E396" s="261" t="s">
        <v>1</v>
      </c>
      <c r="F396" s="262" t="s">
        <v>637</v>
      </c>
      <c r="G396" s="259"/>
      <c r="H396" s="263">
        <v>0.33800000000000002</v>
      </c>
      <c r="I396" s="264"/>
      <c r="J396" s="259"/>
      <c r="K396" s="259"/>
      <c r="L396" s="265"/>
      <c r="M396" s="266"/>
      <c r="N396" s="267"/>
      <c r="O396" s="267"/>
      <c r="P396" s="267"/>
      <c r="Q396" s="267"/>
      <c r="R396" s="267"/>
      <c r="S396" s="267"/>
      <c r="T396" s="26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9" t="s">
        <v>173</v>
      </c>
      <c r="AU396" s="269" t="s">
        <v>88</v>
      </c>
      <c r="AV396" s="13" t="s">
        <v>88</v>
      </c>
      <c r="AW396" s="13" t="s">
        <v>32</v>
      </c>
      <c r="AX396" s="13" t="s">
        <v>78</v>
      </c>
      <c r="AY396" s="269" t="s">
        <v>164</v>
      </c>
    </row>
    <row r="397" s="16" customFormat="1">
      <c r="A397" s="16"/>
      <c r="B397" s="301"/>
      <c r="C397" s="302"/>
      <c r="D397" s="260" t="s">
        <v>173</v>
      </c>
      <c r="E397" s="303" t="s">
        <v>1</v>
      </c>
      <c r="F397" s="304" t="s">
        <v>471</v>
      </c>
      <c r="G397" s="302"/>
      <c r="H397" s="305">
        <v>0.85099999999999998</v>
      </c>
      <c r="I397" s="306"/>
      <c r="J397" s="302"/>
      <c r="K397" s="302"/>
      <c r="L397" s="307"/>
      <c r="M397" s="308"/>
      <c r="N397" s="309"/>
      <c r="O397" s="309"/>
      <c r="P397" s="309"/>
      <c r="Q397" s="309"/>
      <c r="R397" s="309"/>
      <c r="S397" s="309"/>
      <c r="T397" s="310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311" t="s">
        <v>173</v>
      </c>
      <c r="AU397" s="311" t="s">
        <v>88</v>
      </c>
      <c r="AV397" s="16" t="s">
        <v>180</v>
      </c>
      <c r="AW397" s="16" t="s">
        <v>32</v>
      </c>
      <c r="AX397" s="16" t="s">
        <v>78</v>
      </c>
      <c r="AY397" s="311" t="s">
        <v>164</v>
      </c>
    </row>
    <row r="398" s="14" customFormat="1">
      <c r="A398" s="14"/>
      <c r="B398" s="270"/>
      <c r="C398" s="271"/>
      <c r="D398" s="260" t="s">
        <v>173</v>
      </c>
      <c r="E398" s="272" t="s">
        <v>1</v>
      </c>
      <c r="F398" s="273" t="s">
        <v>199</v>
      </c>
      <c r="G398" s="271"/>
      <c r="H398" s="274">
        <v>29.812000000000005</v>
      </c>
      <c r="I398" s="275"/>
      <c r="J398" s="271"/>
      <c r="K398" s="271"/>
      <c r="L398" s="276"/>
      <c r="M398" s="277"/>
      <c r="N398" s="278"/>
      <c r="O398" s="278"/>
      <c r="P398" s="278"/>
      <c r="Q398" s="278"/>
      <c r="R398" s="278"/>
      <c r="S398" s="278"/>
      <c r="T398" s="27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80" t="s">
        <v>173</v>
      </c>
      <c r="AU398" s="280" t="s">
        <v>88</v>
      </c>
      <c r="AV398" s="14" t="s">
        <v>171</v>
      </c>
      <c r="AW398" s="14" t="s">
        <v>32</v>
      </c>
      <c r="AX398" s="14" t="s">
        <v>86</v>
      </c>
      <c r="AY398" s="280" t="s">
        <v>164</v>
      </c>
    </row>
    <row r="399" s="2" customFormat="1" ht="37.8" customHeight="1">
      <c r="A399" s="41"/>
      <c r="B399" s="42"/>
      <c r="C399" s="291" t="s">
        <v>638</v>
      </c>
      <c r="D399" s="291" t="s">
        <v>393</v>
      </c>
      <c r="E399" s="292" t="s">
        <v>639</v>
      </c>
      <c r="F399" s="293" t="s">
        <v>640</v>
      </c>
      <c r="G399" s="294" t="s">
        <v>177</v>
      </c>
      <c r="H399" s="295">
        <v>4.524</v>
      </c>
      <c r="I399" s="296"/>
      <c r="J399" s="297">
        <f>ROUND(I399*H399,2)</f>
        <v>0</v>
      </c>
      <c r="K399" s="293" t="s">
        <v>1</v>
      </c>
      <c r="L399" s="298"/>
      <c r="M399" s="299" t="s">
        <v>1</v>
      </c>
      <c r="N399" s="300" t="s">
        <v>43</v>
      </c>
      <c r="O399" s="94"/>
      <c r="P399" s="255">
        <f>O399*H399</f>
        <v>0</v>
      </c>
      <c r="Q399" s="255">
        <v>0.032000000000000001</v>
      </c>
      <c r="R399" s="255">
        <f>Q399*H399</f>
        <v>0.14476800000000001</v>
      </c>
      <c r="S399" s="255">
        <v>0</v>
      </c>
      <c r="T399" s="256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57" t="s">
        <v>347</v>
      </c>
      <c r="AT399" s="257" t="s">
        <v>393</v>
      </c>
      <c r="AU399" s="257" t="s">
        <v>88</v>
      </c>
      <c r="AY399" s="18" t="s">
        <v>164</v>
      </c>
      <c r="BE399" s="146">
        <f>IF(N399="základní",J399,0)</f>
        <v>0</v>
      </c>
      <c r="BF399" s="146">
        <f>IF(N399="snížená",J399,0)</f>
        <v>0</v>
      </c>
      <c r="BG399" s="146">
        <f>IF(N399="zákl. přenesená",J399,0)</f>
        <v>0</v>
      </c>
      <c r="BH399" s="146">
        <f>IF(N399="sníž. přenesená",J399,0)</f>
        <v>0</v>
      </c>
      <c r="BI399" s="146">
        <f>IF(N399="nulová",J399,0)</f>
        <v>0</v>
      </c>
      <c r="BJ399" s="18" t="s">
        <v>86</v>
      </c>
      <c r="BK399" s="146">
        <f>ROUND(I399*H399,2)</f>
        <v>0</v>
      </c>
      <c r="BL399" s="18" t="s">
        <v>267</v>
      </c>
      <c r="BM399" s="257" t="s">
        <v>641</v>
      </c>
    </row>
    <row r="400" s="13" customFormat="1">
      <c r="A400" s="13"/>
      <c r="B400" s="258"/>
      <c r="C400" s="259"/>
      <c r="D400" s="260" t="s">
        <v>173</v>
      </c>
      <c r="E400" s="261" t="s">
        <v>1</v>
      </c>
      <c r="F400" s="262" t="s">
        <v>642</v>
      </c>
      <c r="G400" s="259"/>
      <c r="H400" s="263">
        <v>3.4580000000000002</v>
      </c>
      <c r="I400" s="264"/>
      <c r="J400" s="259"/>
      <c r="K400" s="259"/>
      <c r="L400" s="265"/>
      <c r="M400" s="266"/>
      <c r="N400" s="267"/>
      <c r="O400" s="267"/>
      <c r="P400" s="267"/>
      <c r="Q400" s="267"/>
      <c r="R400" s="267"/>
      <c r="S400" s="267"/>
      <c r="T400" s="26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9" t="s">
        <v>173</v>
      </c>
      <c r="AU400" s="269" t="s">
        <v>88</v>
      </c>
      <c r="AV400" s="13" t="s">
        <v>88</v>
      </c>
      <c r="AW400" s="13" t="s">
        <v>32</v>
      </c>
      <c r="AX400" s="13" t="s">
        <v>78</v>
      </c>
      <c r="AY400" s="269" t="s">
        <v>164</v>
      </c>
    </row>
    <row r="401" s="16" customFormat="1">
      <c r="A401" s="16"/>
      <c r="B401" s="301"/>
      <c r="C401" s="302"/>
      <c r="D401" s="260" t="s">
        <v>173</v>
      </c>
      <c r="E401" s="303" t="s">
        <v>1</v>
      </c>
      <c r="F401" s="304" t="s">
        <v>471</v>
      </c>
      <c r="G401" s="302"/>
      <c r="H401" s="305">
        <v>3.4580000000000002</v>
      </c>
      <c r="I401" s="306"/>
      <c r="J401" s="302"/>
      <c r="K401" s="302"/>
      <c r="L401" s="307"/>
      <c r="M401" s="308"/>
      <c r="N401" s="309"/>
      <c r="O401" s="309"/>
      <c r="P401" s="309"/>
      <c r="Q401" s="309"/>
      <c r="R401" s="309"/>
      <c r="S401" s="309"/>
      <c r="T401" s="310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311" t="s">
        <v>173</v>
      </c>
      <c r="AU401" s="311" t="s">
        <v>88</v>
      </c>
      <c r="AV401" s="16" t="s">
        <v>180</v>
      </c>
      <c r="AW401" s="16" t="s">
        <v>32</v>
      </c>
      <c r="AX401" s="16" t="s">
        <v>78</v>
      </c>
      <c r="AY401" s="311" t="s">
        <v>164</v>
      </c>
    </row>
    <row r="402" s="13" customFormat="1">
      <c r="A402" s="13"/>
      <c r="B402" s="258"/>
      <c r="C402" s="259"/>
      <c r="D402" s="260" t="s">
        <v>173</v>
      </c>
      <c r="E402" s="261" t="s">
        <v>1</v>
      </c>
      <c r="F402" s="262" t="s">
        <v>636</v>
      </c>
      <c r="G402" s="259"/>
      <c r="H402" s="263">
        <v>0.51300000000000001</v>
      </c>
      <c r="I402" s="264"/>
      <c r="J402" s="259"/>
      <c r="K402" s="259"/>
      <c r="L402" s="265"/>
      <c r="M402" s="266"/>
      <c r="N402" s="267"/>
      <c r="O402" s="267"/>
      <c r="P402" s="267"/>
      <c r="Q402" s="267"/>
      <c r="R402" s="267"/>
      <c r="S402" s="267"/>
      <c r="T402" s="26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9" t="s">
        <v>173</v>
      </c>
      <c r="AU402" s="269" t="s">
        <v>88</v>
      </c>
      <c r="AV402" s="13" t="s">
        <v>88</v>
      </c>
      <c r="AW402" s="13" t="s">
        <v>32</v>
      </c>
      <c r="AX402" s="13" t="s">
        <v>78</v>
      </c>
      <c r="AY402" s="269" t="s">
        <v>164</v>
      </c>
    </row>
    <row r="403" s="13" customFormat="1">
      <c r="A403" s="13"/>
      <c r="B403" s="258"/>
      <c r="C403" s="259"/>
      <c r="D403" s="260" t="s">
        <v>173</v>
      </c>
      <c r="E403" s="261" t="s">
        <v>1</v>
      </c>
      <c r="F403" s="262" t="s">
        <v>637</v>
      </c>
      <c r="G403" s="259"/>
      <c r="H403" s="263">
        <v>0.33800000000000002</v>
      </c>
      <c r="I403" s="264"/>
      <c r="J403" s="259"/>
      <c r="K403" s="259"/>
      <c r="L403" s="265"/>
      <c r="M403" s="266"/>
      <c r="N403" s="267"/>
      <c r="O403" s="267"/>
      <c r="P403" s="267"/>
      <c r="Q403" s="267"/>
      <c r="R403" s="267"/>
      <c r="S403" s="267"/>
      <c r="T403" s="26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9" t="s">
        <v>173</v>
      </c>
      <c r="AU403" s="269" t="s">
        <v>88</v>
      </c>
      <c r="AV403" s="13" t="s">
        <v>88</v>
      </c>
      <c r="AW403" s="13" t="s">
        <v>32</v>
      </c>
      <c r="AX403" s="13" t="s">
        <v>78</v>
      </c>
      <c r="AY403" s="269" t="s">
        <v>164</v>
      </c>
    </row>
    <row r="404" s="16" customFormat="1">
      <c r="A404" s="16"/>
      <c r="B404" s="301"/>
      <c r="C404" s="302"/>
      <c r="D404" s="260" t="s">
        <v>173</v>
      </c>
      <c r="E404" s="303" t="s">
        <v>1</v>
      </c>
      <c r="F404" s="304" t="s">
        <v>471</v>
      </c>
      <c r="G404" s="302"/>
      <c r="H404" s="305">
        <v>0.85099999999999998</v>
      </c>
      <c r="I404" s="306"/>
      <c r="J404" s="302"/>
      <c r="K404" s="302"/>
      <c r="L404" s="307"/>
      <c r="M404" s="308"/>
      <c r="N404" s="309"/>
      <c r="O404" s="309"/>
      <c r="P404" s="309"/>
      <c r="Q404" s="309"/>
      <c r="R404" s="309"/>
      <c r="S404" s="309"/>
      <c r="T404" s="310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311" t="s">
        <v>173</v>
      </c>
      <c r="AU404" s="311" t="s">
        <v>88</v>
      </c>
      <c r="AV404" s="16" t="s">
        <v>180</v>
      </c>
      <c r="AW404" s="16" t="s">
        <v>32</v>
      </c>
      <c r="AX404" s="16" t="s">
        <v>78</v>
      </c>
      <c r="AY404" s="311" t="s">
        <v>164</v>
      </c>
    </row>
    <row r="405" s="14" customFormat="1">
      <c r="A405" s="14"/>
      <c r="B405" s="270"/>
      <c r="C405" s="271"/>
      <c r="D405" s="260" t="s">
        <v>173</v>
      </c>
      <c r="E405" s="272" t="s">
        <v>1</v>
      </c>
      <c r="F405" s="273" t="s">
        <v>199</v>
      </c>
      <c r="G405" s="271"/>
      <c r="H405" s="274">
        <v>4.3090000000000002</v>
      </c>
      <c r="I405" s="275"/>
      <c r="J405" s="271"/>
      <c r="K405" s="271"/>
      <c r="L405" s="276"/>
      <c r="M405" s="277"/>
      <c r="N405" s="278"/>
      <c r="O405" s="278"/>
      <c r="P405" s="278"/>
      <c r="Q405" s="278"/>
      <c r="R405" s="278"/>
      <c r="S405" s="278"/>
      <c r="T405" s="27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80" t="s">
        <v>173</v>
      </c>
      <c r="AU405" s="280" t="s">
        <v>88</v>
      </c>
      <c r="AV405" s="14" t="s">
        <v>171</v>
      </c>
      <c r="AW405" s="14" t="s">
        <v>32</v>
      </c>
      <c r="AX405" s="14" t="s">
        <v>86</v>
      </c>
      <c r="AY405" s="280" t="s">
        <v>164</v>
      </c>
    </row>
    <row r="406" s="13" customFormat="1">
      <c r="A406" s="13"/>
      <c r="B406" s="258"/>
      <c r="C406" s="259"/>
      <c r="D406" s="260" t="s">
        <v>173</v>
      </c>
      <c r="E406" s="259"/>
      <c r="F406" s="262" t="s">
        <v>643</v>
      </c>
      <c r="G406" s="259"/>
      <c r="H406" s="263">
        <v>4.524</v>
      </c>
      <c r="I406" s="264"/>
      <c r="J406" s="259"/>
      <c r="K406" s="259"/>
      <c r="L406" s="265"/>
      <c r="M406" s="266"/>
      <c r="N406" s="267"/>
      <c r="O406" s="267"/>
      <c r="P406" s="267"/>
      <c r="Q406" s="267"/>
      <c r="R406" s="267"/>
      <c r="S406" s="267"/>
      <c r="T406" s="26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9" t="s">
        <v>173</v>
      </c>
      <c r="AU406" s="269" t="s">
        <v>88</v>
      </c>
      <c r="AV406" s="13" t="s">
        <v>88</v>
      </c>
      <c r="AW406" s="13" t="s">
        <v>4</v>
      </c>
      <c r="AX406" s="13" t="s">
        <v>86</v>
      </c>
      <c r="AY406" s="269" t="s">
        <v>164</v>
      </c>
    </row>
    <row r="407" s="2" customFormat="1" ht="24.15" customHeight="1">
      <c r="A407" s="41"/>
      <c r="B407" s="42"/>
      <c r="C407" s="246" t="s">
        <v>644</v>
      </c>
      <c r="D407" s="246" t="s">
        <v>166</v>
      </c>
      <c r="E407" s="247" t="s">
        <v>645</v>
      </c>
      <c r="F407" s="248" t="s">
        <v>646</v>
      </c>
      <c r="G407" s="249" t="s">
        <v>307</v>
      </c>
      <c r="H407" s="250">
        <v>12.195</v>
      </c>
      <c r="I407" s="251"/>
      <c r="J407" s="252">
        <f>ROUND(I407*H407,2)</f>
        <v>0</v>
      </c>
      <c r="K407" s="248" t="s">
        <v>1</v>
      </c>
      <c r="L407" s="44"/>
      <c r="M407" s="253" t="s">
        <v>1</v>
      </c>
      <c r="N407" s="254" t="s">
        <v>43</v>
      </c>
      <c r="O407" s="94"/>
      <c r="P407" s="255">
        <f>O407*H407</f>
        <v>0</v>
      </c>
      <c r="Q407" s="255">
        <v>0</v>
      </c>
      <c r="R407" s="255">
        <f>Q407*H407</f>
        <v>0</v>
      </c>
      <c r="S407" s="255">
        <v>0</v>
      </c>
      <c r="T407" s="256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57" t="s">
        <v>267</v>
      </c>
      <c r="AT407" s="257" t="s">
        <v>166</v>
      </c>
      <c r="AU407" s="257" t="s">
        <v>88</v>
      </c>
      <c r="AY407" s="18" t="s">
        <v>164</v>
      </c>
      <c r="BE407" s="146">
        <f>IF(N407="základní",J407,0)</f>
        <v>0</v>
      </c>
      <c r="BF407" s="146">
        <f>IF(N407="snížená",J407,0)</f>
        <v>0</v>
      </c>
      <c r="BG407" s="146">
        <f>IF(N407="zákl. přenesená",J407,0)</f>
        <v>0</v>
      </c>
      <c r="BH407" s="146">
        <f>IF(N407="sníž. přenesená",J407,0)</f>
        <v>0</v>
      </c>
      <c r="BI407" s="146">
        <f>IF(N407="nulová",J407,0)</f>
        <v>0</v>
      </c>
      <c r="BJ407" s="18" t="s">
        <v>86</v>
      </c>
      <c r="BK407" s="146">
        <f>ROUND(I407*H407,2)</f>
        <v>0</v>
      </c>
      <c r="BL407" s="18" t="s">
        <v>267</v>
      </c>
      <c r="BM407" s="257" t="s">
        <v>647</v>
      </c>
    </row>
    <row r="408" s="13" customFormat="1">
      <c r="A408" s="13"/>
      <c r="B408" s="258"/>
      <c r="C408" s="259"/>
      <c r="D408" s="260" t="s">
        <v>173</v>
      </c>
      <c r="E408" s="261" t="s">
        <v>1</v>
      </c>
      <c r="F408" s="262" t="s">
        <v>648</v>
      </c>
      <c r="G408" s="259"/>
      <c r="H408" s="263">
        <v>6.5250000000000004</v>
      </c>
      <c r="I408" s="264"/>
      <c r="J408" s="259"/>
      <c r="K408" s="259"/>
      <c r="L408" s="265"/>
      <c r="M408" s="266"/>
      <c r="N408" s="267"/>
      <c r="O408" s="267"/>
      <c r="P408" s="267"/>
      <c r="Q408" s="267"/>
      <c r="R408" s="267"/>
      <c r="S408" s="267"/>
      <c r="T408" s="26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9" t="s">
        <v>173</v>
      </c>
      <c r="AU408" s="269" t="s">
        <v>88</v>
      </c>
      <c r="AV408" s="13" t="s">
        <v>88</v>
      </c>
      <c r="AW408" s="13" t="s">
        <v>32</v>
      </c>
      <c r="AX408" s="13" t="s">
        <v>78</v>
      </c>
      <c r="AY408" s="269" t="s">
        <v>164</v>
      </c>
    </row>
    <row r="409" s="13" customFormat="1">
      <c r="A409" s="13"/>
      <c r="B409" s="258"/>
      <c r="C409" s="259"/>
      <c r="D409" s="260" t="s">
        <v>173</v>
      </c>
      <c r="E409" s="261" t="s">
        <v>1</v>
      </c>
      <c r="F409" s="262" t="s">
        <v>649</v>
      </c>
      <c r="G409" s="259"/>
      <c r="H409" s="263">
        <v>0.59999999999999998</v>
      </c>
      <c r="I409" s="264"/>
      <c r="J409" s="259"/>
      <c r="K409" s="259"/>
      <c r="L409" s="265"/>
      <c r="M409" s="266"/>
      <c r="N409" s="267"/>
      <c r="O409" s="267"/>
      <c r="P409" s="267"/>
      <c r="Q409" s="267"/>
      <c r="R409" s="267"/>
      <c r="S409" s="267"/>
      <c r="T409" s="26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9" t="s">
        <v>173</v>
      </c>
      <c r="AU409" s="269" t="s">
        <v>88</v>
      </c>
      <c r="AV409" s="13" t="s">
        <v>88</v>
      </c>
      <c r="AW409" s="13" t="s">
        <v>32</v>
      </c>
      <c r="AX409" s="13" t="s">
        <v>78</v>
      </c>
      <c r="AY409" s="269" t="s">
        <v>164</v>
      </c>
    </row>
    <row r="410" s="13" customFormat="1">
      <c r="A410" s="13"/>
      <c r="B410" s="258"/>
      <c r="C410" s="259"/>
      <c r="D410" s="260" t="s">
        <v>173</v>
      </c>
      <c r="E410" s="261" t="s">
        <v>1</v>
      </c>
      <c r="F410" s="262" t="s">
        <v>650</v>
      </c>
      <c r="G410" s="259"/>
      <c r="H410" s="263">
        <v>0.52500000000000002</v>
      </c>
      <c r="I410" s="264"/>
      <c r="J410" s="259"/>
      <c r="K410" s="259"/>
      <c r="L410" s="265"/>
      <c r="M410" s="266"/>
      <c r="N410" s="267"/>
      <c r="O410" s="267"/>
      <c r="P410" s="267"/>
      <c r="Q410" s="267"/>
      <c r="R410" s="267"/>
      <c r="S410" s="267"/>
      <c r="T410" s="26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9" t="s">
        <v>173</v>
      </c>
      <c r="AU410" s="269" t="s">
        <v>88</v>
      </c>
      <c r="AV410" s="13" t="s">
        <v>88</v>
      </c>
      <c r="AW410" s="13" t="s">
        <v>32</v>
      </c>
      <c r="AX410" s="13" t="s">
        <v>78</v>
      </c>
      <c r="AY410" s="269" t="s">
        <v>164</v>
      </c>
    </row>
    <row r="411" s="16" customFormat="1">
      <c r="A411" s="16"/>
      <c r="B411" s="301"/>
      <c r="C411" s="302"/>
      <c r="D411" s="260" t="s">
        <v>173</v>
      </c>
      <c r="E411" s="303" t="s">
        <v>1</v>
      </c>
      <c r="F411" s="304" t="s">
        <v>471</v>
      </c>
      <c r="G411" s="302"/>
      <c r="H411" s="305">
        <v>7.6500000000000004</v>
      </c>
      <c r="I411" s="306"/>
      <c r="J411" s="302"/>
      <c r="K411" s="302"/>
      <c r="L411" s="307"/>
      <c r="M411" s="308"/>
      <c r="N411" s="309"/>
      <c r="O411" s="309"/>
      <c r="P411" s="309"/>
      <c r="Q411" s="309"/>
      <c r="R411" s="309"/>
      <c r="S411" s="309"/>
      <c r="T411" s="310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311" t="s">
        <v>173</v>
      </c>
      <c r="AU411" s="311" t="s">
        <v>88</v>
      </c>
      <c r="AV411" s="16" t="s">
        <v>180</v>
      </c>
      <c r="AW411" s="16" t="s">
        <v>32</v>
      </c>
      <c r="AX411" s="16" t="s">
        <v>78</v>
      </c>
      <c r="AY411" s="311" t="s">
        <v>164</v>
      </c>
    </row>
    <row r="412" s="13" customFormat="1">
      <c r="A412" s="13"/>
      <c r="B412" s="258"/>
      <c r="C412" s="259"/>
      <c r="D412" s="260" t="s">
        <v>173</v>
      </c>
      <c r="E412" s="261" t="s">
        <v>1</v>
      </c>
      <c r="F412" s="262" t="s">
        <v>651</v>
      </c>
      <c r="G412" s="259"/>
      <c r="H412" s="263">
        <v>3.4199999999999999</v>
      </c>
      <c r="I412" s="264"/>
      <c r="J412" s="259"/>
      <c r="K412" s="259"/>
      <c r="L412" s="265"/>
      <c r="M412" s="266"/>
      <c r="N412" s="267"/>
      <c r="O412" s="267"/>
      <c r="P412" s="267"/>
      <c r="Q412" s="267"/>
      <c r="R412" s="267"/>
      <c r="S412" s="267"/>
      <c r="T412" s="26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9" t="s">
        <v>173</v>
      </c>
      <c r="AU412" s="269" t="s">
        <v>88</v>
      </c>
      <c r="AV412" s="13" t="s">
        <v>88</v>
      </c>
      <c r="AW412" s="13" t="s">
        <v>32</v>
      </c>
      <c r="AX412" s="13" t="s">
        <v>78</v>
      </c>
      <c r="AY412" s="269" t="s">
        <v>164</v>
      </c>
    </row>
    <row r="413" s="13" customFormat="1">
      <c r="A413" s="13"/>
      <c r="B413" s="258"/>
      <c r="C413" s="259"/>
      <c r="D413" s="260" t="s">
        <v>173</v>
      </c>
      <c r="E413" s="261" t="s">
        <v>1</v>
      </c>
      <c r="F413" s="262" t="s">
        <v>652</v>
      </c>
      <c r="G413" s="259"/>
      <c r="H413" s="263">
        <v>1.125</v>
      </c>
      <c r="I413" s="264"/>
      <c r="J413" s="259"/>
      <c r="K413" s="259"/>
      <c r="L413" s="265"/>
      <c r="M413" s="266"/>
      <c r="N413" s="267"/>
      <c r="O413" s="267"/>
      <c r="P413" s="267"/>
      <c r="Q413" s="267"/>
      <c r="R413" s="267"/>
      <c r="S413" s="267"/>
      <c r="T413" s="26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9" t="s">
        <v>173</v>
      </c>
      <c r="AU413" s="269" t="s">
        <v>88</v>
      </c>
      <c r="AV413" s="13" t="s">
        <v>88</v>
      </c>
      <c r="AW413" s="13" t="s">
        <v>32</v>
      </c>
      <c r="AX413" s="13" t="s">
        <v>78</v>
      </c>
      <c r="AY413" s="269" t="s">
        <v>164</v>
      </c>
    </row>
    <row r="414" s="16" customFormat="1">
      <c r="A414" s="16"/>
      <c r="B414" s="301"/>
      <c r="C414" s="302"/>
      <c r="D414" s="260" t="s">
        <v>173</v>
      </c>
      <c r="E414" s="303" t="s">
        <v>1</v>
      </c>
      <c r="F414" s="304" t="s">
        <v>471</v>
      </c>
      <c r="G414" s="302"/>
      <c r="H414" s="305">
        <v>4.5449999999999999</v>
      </c>
      <c r="I414" s="306"/>
      <c r="J414" s="302"/>
      <c r="K414" s="302"/>
      <c r="L414" s="307"/>
      <c r="M414" s="308"/>
      <c r="N414" s="309"/>
      <c r="O414" s="309"/>
      <c r="P414" s="309"/>
      <c r="Q414" s="309"/>
      <c r="R414" s="309"/>
      <c r="S414" s="309"/>
      <c r="T414" s="310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T414" s="311" t="s">
        <v>173</v>
      </c>
      <c r="AU414" s="311" t="s">
        <v>88</v>
      </c>
      <c r="AV414" s="16" t="s">
        <v>180</v>
      </c>
      <c r="AW414" s="16" t="s">
        <v>32</v>
      </c>
      <c r="AX414" s="16" t="s">
        <v>78</v>
      </c>
      <c r="AY414" s="311" t="s">
        <v>164</v>
      </c>
    </row>
    <row r="415" s="14" customFormat="1">
      <c r="A415" s="14"/>
      <c r="B415" s="270"/>
      <c r="C415" s="271"/>
      <c r="D415" s="260" t="s">
        <v>173</v>
      </c>
      <c r="E415" s="272" t="s">
        <v>1</v>
      </c>
      <c r="F415" s="273" t="s">
        <v>199</v>
      </c>
      <c r="G415" s="271"/>
      <c r="H415" s="274">
        <v>12.195</v>
      </c>
      <c r="I415" s="275"/>
      <c r="J415" s="271"/>
      <c r="K415" s="271"/>
      <c r="L415" s="276"/>
      <c r="M415" s="277"/>
      <c r="N415" s="278"/>
      <c r="O415" s="278"/>
      <c r="P415" s="278"/>
      <c r="Q415" s="278"/>
      <c r="R415" s="278"/>
      <c r="S415" s="278"/>
      <c r="T415" s="27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80" t="s">
        <v>173</v>
      </c>
      <c r="AU415" s="280" t="s">
        <v>88</v>
      </c>
      <c r="AV415" s="14" t="s">
        <v>171</v>
      </c>
      <c r="AW415" s="14" t="s">
        <v>32</v>
      </c>
      <c r="AX415" s="14" t="s">
        <v>86</v>
      </c>
      <c r="AY415" s="280" t="s">
        <v>164</v>
      </c>
    </row>
    <row r="416" s="2" customFormat="1" ht="24.15" customHeight="1">
      <c r="A416" s="41"/>
      <c r="B416" s="42"/>
      <c r="C416" s="246" t="s">
        <v>653</v>
      </c>
      <c r="D416" s="246" t="s">
        <v>166</v>
      </c>
      <c r="E416" s="247" t="s">
        <v>654</v>
      </c>
      <c r="F416" s="248" t="s">
        <v>655</v>
      </c>
      <c r="G416" s="249" t="s">
        <v>177</v>
      </c>
      <c r="H416" s="250">
        <v>26.343</v>
      </c>
      <c r="I416" s="251"/>
      <c r="J416" s="252">
        <f>ROUND(I416*H416,2)</f>
        <v>0</v>
      </c>
      <c r="K416" s="248" t="s">
        <v>170</v>
      </c>
      <c r="L416" s="44"/>
      <c r="M416" s="253" t="s">
        <v>1</v>
      </c>
      <c r="N416" s="254" t="s">
        <v>43</v>
      </c>
      <c r="O416" s="94"/>
      <c r="P416" s="255">
        <f>O416*H416</f>
        <v>0</v>
      </c>
      <c r="Q416" s="255">
        <v>0</v>
      </c>
      <c r="R416" s="255">
        <f>Q416*H416</f>
        <v>0</v>
      </c>
      <c r="S416" s="255">
        <v>0.029999999999999999</v>
      </c>
      <c r="T416" s="256">
        <f>S416*H416</f>
        <v>0.79028999999999994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57" t="s">
        <v>267</v>
      </c>
      <c r="AT416" s="257" t="s">
        <v>166</v>
      </c>
      <c r="AU416" s="257" t="s">
        <v>88</v>
      </c>
      <c r="AY416" s="18" t="s">
        <v>164</v>
      </c>
      <c r="BE416" s="146">
        <f>IF(N416="základní",J416,0)</f>
        <v>0</v>
      </c>
      <c r="BF416" s="146">
        <f>IF(N416="snížená",J416,0)</f>
        <v>0</v>
      </c>
      <c r="BG416" s="146">
        <f>IF(N416="zákl. přenesená",J416,0)</f>
        <v>0</v>
      </c>
      <c r="BH416" s="146">
        <f>IF(N416="sníž. přenesená",J416,0)</f>
        <v>0</v>
      </c>
      <c r="BI416" s="146">
        <f>IF(N416="nulová",J416,0)</f>
        <v>0</v>
      </c>
      <c r="BJ416" s="18" t="s">
        <v>86</v>
      </c>
      <c r="BK416" s="146">
        <f>ROUND(I416*H416,2)</f>
        <v>0</v>
      </c>
      <c r="BL416" s="18" t="s">
        <v>267</v>
      </c>
      <c r="BM416" s="257" t="s">
        <v>656</v>
      </c>
    </row>
    <row r="417" s="13" customFormat="1">
      <c r="A417" s="13"/>
      <c r="B417" s="258"/>
      <c r="C417" s="259"/>
      <c r="D417" s="260" t="s">
        <v>173</v>
      </c>
      <c r="E417" s="261" t="s">
        <v>1</v>
      </c>
      <c r="F417" s="262" t="s">
        <v>657</v>
      </c>
      <c r="G417" s="259"/>
      <c r="H417" s="263">
        <v>28.774999999999999</v>
      </c>
      <c r="I417" s="264"/>
      <c r="J417" s="259"/>
      <c r="K417" s="259"/>
      <c r="L417" s="265"/>
      <c r="M417" s="266"/>
      <c r="N417" s="267"/>
      <c r="O417" s="267"/>
      <c r="P417" s="267"/>
      <c r="Q417" s="267"/>
      <c r="R417" s="267"/>
      <c r="S417" s="267"/>
      <c r="T417" s="26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9" t="s">
        <v>173</v>
      </c>
      <c r="AU417" s="269" t="s">
        <v>88</v>
      </c>
      <c r="AV417" s="13" t="s">
        <v>88</v>
      </c>
      <c r="AW417" s="13" t="s">
        <v>32</v>
      </c>
      <c r="AX417" s="13" t="s">
        <v>78</v>
      </c>
      <c r="AY417" s="269" t="s">
        <v>164</v>
      </c>
    </row>
    <row r="418" s="13" customFormat="1">
      <c r="A418" s="13"/>
      <c r="B418" s="258"/>
      <c r="C418" s="259"/>
      <c r="D418" s="260" t="s">
        <v>173</v>
      </c>
      <c r="E418" s="261" t="s">
        <v>1</v>
      </c>
      <c r="F418" s="262" t="s">
        <v>658</v>
      </c>
      <c r="G418" s="259"/>
      <c r="H418" s="263">
        <v>-2.4319999999999999</v>
      </c>
      <c r="I418" s="264"/>
      <c r="J418" s="259"/>
      <c r="K418" s="259"/>
      <c r="L418" s="265"/>
      <c r="M418" s="266"/>
      <c r="N418" s="267"/>
      <c r="O418" s="267"/>
      <c r="P418" s="267"/>
      <c r="Q418" s="267"/>
      <c r="R418" s="267"/>
      <c r="S418" s="267"/>
      <c r="T418" s="26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9" t="s">
        <v>173</v>
      </c>
      <c r="AU418" s="269" t="s">
        <v>88</v>
      </c>
      <c r="AV418" s="13" t="s">
        <v>88</v>
      </c>
      <c r="AW418" s="13" t="s">
        <v>32</v>
      </c>
      <c r="AX418" s="13" t="s">
        <v>78</v>
      </c>
      <c r="AY418" s="269" t="s">
        <v>164</v>
      </c>
    </row>
    <row r="419" s="14" customFormat="1">
      <c r="A419" s="14"/>
      <c r="B419" s="270"/>
      <c r="C419" s="271"/>
      <c r="D419" s="260" t="s">
        <v>173</v>
      </c>
      <c r="E419" s="272" t="s">
        <v>1</v>
      </c>
      <c r="F419" s="273" t="s">
        <v>199</v>
      </c>
      <c r="G419" s="271"/>
      <c r="H419" s="274">
        <v>26.343</v>
      </c>
      <c r="I419" s="275"/>
      <c r="J419" s="271"/>
      <c r="K419" s="271"/>
      <c r="L419" s="276"/>
      <c r="M419" s="277"/>
      <c r="N419" s="278"/>
      <c r="O419" s="278"/>
      <c r="P419" s="278"/>
      <c r="Q419" s="278"/>
      <c r="R419" s="278"/>
      <c r="S419" s="278"/>
      <c r="T419" s="27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80" t="s">
        <v>173</v>
      </c>
      <c r="AU419" s="280" t="s">
        <v>88</v>
      </c>
      <c r="AV419" s="14" t="s">
        <v>171</v>
      </c>
      <c r="AW419" s="14" t="s">
        <v>32</v>
      </c>
      <c r="AX419" s="14" t="s">
        <v>86</v>
      </c>
      <c r="AY419" s="280" t="s">
        <v>164</v>
      </c>
    </row>
    <row r="420" s="2" customFormat="1" ht="16.5" customHeight="1">
      <c r="A420" s="41"/>
      <c r="B420" s="42"/>
      <c r="C420" s="246" t="s">
        <v>659</v>
      </c>
      <c r="D420" s="246" t="s">
        <v>166</v>
      </c>
      <c r="E420" s="247" t="s">
        <v>660</v>
      </c>
      <c r="F420" s="248" t="s">
        <v>661</v>
      </c>
      <c r="G420" s="249" t="s">
        <v>307</v>
      </c>
      <c r="H420" s="250">
        <v>7.585</v>
      </c>
      <c r="I420" s="251"/>
      <c r="J420" s="252">
        <f>ROUND(I420*H420,2)</f>
        <v>0</v>
      </c>
      <c r="K420" s="248" t="s">
        <v>170</v>
      </c>
      <c r="L420" s="44"/>
      <c r="M420" s="253" t="s">
        <v>1</v>
      </c>
      <c r="N420" s="254" t="s">
        <v>43</v>
      </c>
      <c r="O420" s="94"/>
      <c r="P420" s="255">
        <f>O420*H420</f>
        <v>0</v>
      </c>
      <c r="Q420" s="255">
        <v>0</v>
      </c>
      <c r="R420" s="255">
        <f>Q420*H420</f>
        <v>0</v>
      </c>
      <c r="S420" s="255">
        <v>0</v>
      </c>
      <c r="T420" s="256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57" t="s">
        <v>267</v>
      </c>
      <c r="AT420" s="257" t="s">
        <v>166</v>
      </c>
      <c r="AU420" s="257" t="s">
        <v>88</v>
      </c>
      <c r="AY420" s="18" t="s">
        <v>164</v>
      </c>
      <c r="BE420" s="146">
        <f>IF(N420="základní",J420,0)</f>
        <v>0</v>
      </c>
      <c r="BF420" s="146">
        <f>IF(N420="snížená",J420,0)</f>
        <v>0</v>
      </c>
      <c r="BG420" s="146">
        <f>IF(N420="zákl. přenesená",J420,0)</f>
        <v>0</v>
      </c>
      <c r="BH420" s="146">
        <f>IF(N420="sníž. přenesená",J420,0)</f>
        <v>0</v>
      </c>
      <c r="BI420" s="146">
        <f>IF(N420="nulová",J420,0)</f>
        <v>0</v>
      </c>
      <c r="BJ420" s="18" t="s">
        <v>86</v>
      </c>
      <c r="BK420" s="146">
        <f>ROUND(I420*H420,2)</f>
        <v>0</v>
      </c>
      <c r="BL420" s="18" t="s">
        <v>267</v>
      </c>
      <c r="BM420" s="257" t="s">
        <v>662</v>
      </c>
    </row>
    <row r="421" s="13" customFormat="1">
      <c r="A421" s="13"/>
      <c r="B421" s="258"/>
      <c r="C421" s="259"/>
      <c r="D421" s="260" t="s">
        <v>173</v>
      </c>
      <c r="E421" s="261" t="s">
        <v>1</v>
      </c>
      <c r="F421" s="262" t="s">
        <v>663</v>
      </c>
      <c r="G421" s="259"/>
      <c r="H421" s="263">
        <v>7.585</v>
      </c>
      <c r="I421" s="264"/>
      <c r="J421" s="259"/>
      <c r="K421" s="259"/>
      <c r="L421" s="265"/>
      <c r="M421" s="266"/>
      <c r="N421" s="267"/>
      <c r="O421" s="267"/>
      <c r="P421" s="267"/>
      <c r="Q421" s="267"/>
      <c r="R421" s="267"/>
      <c r="S421" s="267"/>
      <c r="T421" s="26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9" t="s">
        <v>173</v>
      </c>
      <c r="AU421" s="269" t="s">
        <v>88</v>
      </c>
      <c r="AV421" s="13" t="s">
        <v>88</v>
      </c>
      <c r="AW421" s="13" t="s">
        <v>32</v>
      </c>
      <c r="AX421" s="13" t="s">
        <v>86</v>
      </c>
      <c r="AY421" s="269" t="s">
        <v>164</v>
      </c>
    </row>
    <row r="422" s="2" customFormat="1" ht="24.15" customHeight="1">
      <c r="A422" s="41"/>
      <c r="B422" s="42"/>
      <c r="C422" s="291" t="s">
        <v>664</v>
      </c>
      <c r="D422" s="291" t="s">
        <v>393</v>
      </c>
      <c r="E422" s="292" t="s">
        <v>665</v>
      </c>
      <c r="F422" s="293" t="s">
        <v>666</v>
      </c>
      <c r="G422" s="294" t="s">
        <v>186</v>
      </c>
      <c r="H422" s="295">
        <v>0.049000000000000002</v>
      </c>
      <c r="I422" s="296"/>
      <c r="J422" s="297">
        <f>ROUND(I422*H422,2)</f>
        <v>0</v>
      </c>
      <c r="K422" s="293" t="s">
        <v>1</v>
      </c>
      <c r="L422" s="298"/>
      <c r="M422" s="299" t="s">
        <v>1</v>
      </c>
      <c r="N422" s="300" t="s">
        <v>43</v>
      </c>
      <c r="O422" s="94"/>
      <c r="P422" s="255">
        <f>O422*H422</f>
        <v>0</v>
      </c>
      <c r="Q422" s="255">
        <v>1</v>
      </c>
      <c r="R422" s="255">
        <f>Q422*H422</f>
        <v>0.049000000000000002</v>
      </c>
      <c r="S422" s="255">
        <v>0</v>
      </c>
      <c r="T422" s="256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57" t="s">
        <v>347</v>
      </c>
      <c r="AT422" s="257" t="s">
        <v>393</v>
      </c>
      <c r="AU422" s="257" t="s">
        <v>88</v>
      </c>
      <c r="AY422" s="18" t="s">
        <v>164</v>
      </c>
      <c r="BE422" s="146">
        <f>IF(N422="základní",J422,0)</f>
        <v>0</v>
      </c>
      <c r="BF422" s="146">
        <f>IF(N422="snížená",J422,0)</f>
        <v>0</v>
      </c>
      <c r="BG422" s="146">
        <f>IF(N422="zákl. přenesená",J422,0)</f>
        <v>0</v>
      </c>
      <c r="BH422" s="146">
        <f>IF(N422="sníž. přenesená",J422,0)</f>
        <v>0</v>
      </c>
      <c r="BI422" s="146">
        <f>IF(N422="nulová",J422,0)</f>
        <v>0</v>
      </c>
      <c r="BJ422" s="18" t="s">
        <v>86</v>
      </c>
      <c r="BK422" s="146">
        <f>ROUND(I422*H422,2)</f>
        <v>0</v>
      </c>
      <c r="BL422" s="18" t="s">
        <v>267</v>
      </c>
      <c r="BM422" s="257" t="s">
        <v>667</v>
      </c>
    </row>
    <row r="423" s="13" customFormat="1">
      <c r="A423" s="13"/>
      <c r="B423" s="258"/>
      <c r="C423" s="259"/>
      <c r="D423" s="260" t="s">
        <v>173</v>
      </c>
      <c r="E423" s="261" t="s">
        <v>1</v>
      </c>
      <c r="F423" s="262" t="s">
        <v>668</v>
      </c>
      <c r="G423" s="259"/>
      <c r="H423" s="263">
        <v>0.042999999999999997</v>
      </c>
      <c r="I423" s="264"/>
      <c r="J423" s="259"/>
      <c r="K423" s="259"/>
      <c r="L423" s="265"/>
      <c r="M423" s="266"/>
      <c r="N423" s="267"/>
      <c r="O423" s="267"/>
      <c r="P423" s="267"/>
      <c r="Q423" s="267"/>
      <c r="R423" s="267"/>
      <c r="S423" s="267"/>
      <c r="T423" s="26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9" t="s">
        <v>173</v>
      </c>
      <c r="AU423" s="269" t="s">
        <v>88</v>
      </c>
      <c r="AV423" s="13" t="s">
        <v>88</v>
      </c>
      <c r="AW423" s="13" t="s">
        <v>32</v>
      </c>
      <c r="AX423" s="13" t="s">
        <v>86</v>
      </c>
      <c r="AY423" s="269" t="s">
        <v>164</v>
      </c>
    </row>
    <row r="424" s="13" customFormat="1">
      <c r="A424" s="13"/>
      <c r="B424" s="258"/>
      <c r="C424" s="259"/>
      <c r="D424" s="260" t="s">
        <v>173</v>
      </c>
      <c r="E424" s="259"/>
      <c r="F424" s="262" t="s">
        <v>669</v>
      </c>
      <c r="G424" s="259"/>
      <c r="H424" s="263">
        <v>0.049000000000000002</v>
      </c>
      <c r="I424" s="264"/>
      <c r="J424" s="259"/>
      <c r="K424" s="259"/>
      <c r="L424" s="265"/>
      <c r="M424" s="266"/>
      <c r="N424" s="267"/>
      <c r="O424" s="267"/>
      <c r="P424" s="267"/>
      <c r="Q424" s="267"/>
      <c r="R424" s="267"/>
      <c r="S424" s="267"/>
      <c r="T424" s="26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9" t="s">
        <v>173</v>
      </c>
      <c r="AU424" s="269" t="s">
        <v>88</v>
      </c>
      <c r="AV424" s="13" t="s">
        <v>88</v>
      </c>
      <c r="AW424" s="13" t="s">
        <v>4</v>
      </c>
      <c r="AX424" s="13" t="s">
        <v>86</v>
      </c>
      <c r="AY424" s="269" t="s">
        <v>164</v>
      </c>
    </row>
    <row r="425" s="2" customFormat="1" ht="24.15" customHeight="1">
      <c r="A425" s="41"/>
      <c r="B425" s="42"/>
      <c r="C425" s="246" t="s">
        <v>670</v>
      </c>
      <c r="D425" s="246" t="s">
        <v>166</v>
      </c>
      <c r="E425" s="247" t="s">
        <v>671</v>
      </c>
      <c r="F425" s="248" t="s">
        <v>672</v>
      </c>
      <c r="G425" s="249" t="s">
        <v>673</v>
      </c>
      <c r="H425" s="250">
        <v>140</v>
      </c>
      <c r="I425" s="251"/>
      <c r="J425" s="252">
        <f>ROUND(I425*H425,2)</f>
        <v>0</v>
      </c>
      <c r="K425" s="248" t="s">
        <v>170</v>
      </c>
      <c r="L425" s="44"/>
      <c r="M425" s="253" t="s">
        <v>1</v>
      </c>
      <c r="N425" s="254" t="s">
        <v>43</v>
      </c>
      <c r="O425" s="94"/>
      <c r="P425" s="255">
        <f>O425*H425</f>
        <v>0</v>
      </c>
      <c r="Q425" s="255">
        <v>0</v>
      </c>
      <c r="R425" s="255">
        <f>Q425*H425</f>
        <v>0</v>
      </c>
      <c r="S425" s="255">
        <v>0.001</v>
      </c>
      <c r="T425" s="256">
        <f>S425*H425</f>
        <v>0.14000000000000001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57" t="s">
        <v>267</v>
      </c>
      <c r="AT425" s="257" t="s">
        <v>166</v>
      </c>
      <c r="AU425" s="257" t="s">
        <v>88</v>
      </c>
      <c r="AY425" s="18" t="s">
        <v>164</v>
      </c>
      <c r="BE425" s="146">
        <f>IF(N425="základní",J425,0)</f>
        <v>0</v>
      </c>
      <c r="BF425" s="146">
        <f>IF(N425="snížená",J425,0)</f>
        <v>0</v>
      </c>
      <c r="BG425" s="146">
        <f>IF(N425="zákl. přenesená",J425,0)</f>
        <v>0</v>
      </c>
      <c r="BH425" s="146">
        <f>IF(N425="sníž. přenesená",J425,0)</f>
        <v>0</v>
      </c>
      <c r="BI425" s="146">
        <f>IF(N425="nulová",J425,0)</f>
        <v>0</v>
      </c>
      <c r="BJ425" s="18" t="s">
        <v>86</v>
      </c>
      <c r="BK425" s="146">
        <f>ROUND(I425*H425,2)</f>
        <v>0</v>
      </c>
      <c r="BL425" s="18" t="s">
        <v>267</v>
      </c>
      <c r="BM425" s="257" t="s">
        <v>674</v>
      </c>
    </row>
    <row r="426" s="15" customFormat="1">
      <c r="A426" s="15"/>
      <c r="B426" s="281"/>
      <c r="C426" s="282"/>
      <c r="D426" s="260" t="s">
        <v>173</v>
      </c>
      <c r="E426" s="283" t="s">
        <v>1</v>
      </c>
      <c r="F426" s="284" t="s">
        <v>675</v>
      </c>
      <c r="G426" s="282"/>
      <c r="H426" s="283" t="s">
        <v>1</v>
      </c>
      <c r="I426" s="285"/>
      <c r="J426" s="282"/>
      <c r="K426" s="282"/>
      <c r="L426" s="286"/>
      <c r="M426" s="287"/>
      <c r="N426" s="288"/>
      <c r="O426" s="288"/>
      <c r="P426" s="288"/>
      <c r="Q426" s="288"/>
      <c r="R426" s="288"/>
      <c r="S426" s="288"/>
      <c r="T426" s="28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90" t="s">
        <v>173</v>
      </c>
      <c r="AU426" s="290" t="s">
        <v>88</v>
      </c>
      <c r="AV426" s="15" t="s">
        <v>86</v>
      </c>
      <c r="AW426" s="15" t="s">
        <v>32</v>
      </c>
      <c r="AX426" s="15" t="s">
        <v>78</v>
      </c>
      <c r="AY426" s="290" t="s">
        <v>164</v>
      </c>
    </row>
    <row r="427" s="13" customFormat="1">
      <c r="A427" s="13"/>
      <c r="B427" s="258"/>
      <c r="C427" s="259"/>
      <c r="D427" s="260" t="s">
        <v>173</v>
      </c>
      <c r="E427" s="261" t="s">
        <v>1</v>
      </c>
      <c r="F427" s="262" t="s">
        <v>676</v>
      </c>
      <c r="G427" s="259"/>
      <c r="H427" s="263">
        <v>120</v>
      </c>
      <c r="I427" s="264"/>
      <c r="J427" s="259"/>
      <c r="K427" s="259"/>
      <c r="L427" s="265"/>
      <c r="M427" s="266"/>
      <c r="N427" s="267"/>
      <c r="O427" s="267"/>
      <c r="P427" s="267"/>
      <c r="Q427" s="267"/>
      <c r="R427" s="267"/>
      <c r="S427" s="267"/>
      <c r="T427" s="26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9" t="s">
        <v>173</v>
      </c>
      <c r="AU427" s="269" t="s">
        <v>88</v>
      </c>
      <c r="AV427" s="13" t="s">
        <v>88</v>
      </c>
      <c r="AW427" s="13" t="s">
        <v>32</v>
      </c>
      <c r="AX427" s="13" t="s">
        <v>78</v>
      </c>
      <c r="AY427" s="269" t="s">
        <v>164</v>
      </c>
    </row>
    <row r="428" s="15" customFormat="1">
      <c r="A428" s="15"/>
      <c r="B428" s="281"/>
      <c r="C428" s="282"/>
      <c r="D428" s="260" t="s">
        <v>173</v>
      </c>
      <c r="E428" s="283" t="s">
        <v>1</v>
      </c>
      <c r="F428" s="284" t="s">
        <v>677</v>
      </c>
      <c r="G428" s="282"/>
      <c r="H428" s="283" t="s">
        <v>1</v>
      </c>
      <c r="I428" s="285"/>
      <c r="J428" s="282"/>
      <c r="K428" s="282"/>
      <c r="L428" s="286"/>
      <c r="M428" s="287"/>
      <c r="N428" s="288"/>
      <c r="O428" s="288"/>
      <c r="P428" s="288"/>
      <c r="Q428" s="288"/>
      <c r="R428" s="288"/>
      <c r="S428" s="288"/>
      <c r="T428" s="28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90" t="s">
        <v>173</v>
      </c>
      <c r="AU428" s="290" t="s">
        <v>88</v>
      </c>
      <c r="AV428" s="15" t="s">
        <v>86</v>
      </c>
      <c r="AW428" s="15" t="s">
        <v>32</v>
      </c>
      <c r="AX428" s="15" t="s">
        <v>78</v>
      </c>
      <c r="AY428" s="290" t="s">
        <v>164</v>
      </c>
    </row>
    <row r="429" s="13" customFormat="1">
      <c r="A429" s="13"/>
      <c r="B429" s="258"/>
      <c r="C429" s="259"/>
      <c r="D429" s="260" t="s">
        <v>173</v>
      </c>
      <c r="E429" s="261" t="s">
        <v>1</v>
      </c>
      <c r="F429" s="262" t="s">
        <v>678</v>
      </c>
      <c r="G429" s="259"/>
      <c r="H429" s="263">
        <v>20</v>
      </c>
      <c r="I429" s="264"/>
      <c r="J429" s="259"/>
      <c r="K429" s="259"/>
      <c r="L429" s="265"/>
      <c r="M429" s="266"/>
      <c r="N429" s="267"/>
      <c r="O429" s="267"/>
      <c r="P429" s="267"/>
      <c r="Q429" s="267"/>
      <c r="R429" s="267"/>
      <c r="S429" s="267"/>
      <c r="T429" s="26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9" t="s">
        <v>173</v>
      </c>
      <c r="AU429" s="269" t="s">
        <v>88</v>
      </c>
      <c r="AV429" s="13" t="s">
        <v>88</v>
      </c>
      <c r="AW429" s="13" t="s">
        <v>32</v>
      </c>
      <c r="AX429" s="13" t="s">
        <v>78</v>
      </c>
      <c r="AY429" s="269" t="s">
        <v>164</v>
      </c>
    </row>
    <row r="430" s="14" customFormat="1">
      <c r="A430" s="14"/>
      <c r="B430" s="270"/>
      <c r="C430" s="271"/>
      <c r="D430" s="260" t="s">
        <v>173</v>
      </c>
      <c r="E430" s="272" t="s">
        <v>1</v>
      </c>
      <c r="F430" s="273" t="s">
        <v>199</v>
      </c>
      <c r="G430" s="271"/>
      <c r="H430" s="274">
        <v>140</v>
      </c>
      <c r="I430" s="275"/>
      <c r="J430" s="271"/>
      <c r="K430" s="271"/>
      <c r="L430" s="276"/>
      <c r="M430" s="277"/>
      <c r="N430" s="278"/>
      <c r="O430" s="278"/>
      <c r="P430" s="278"/>
      <c r="Q430" s="278"/>
      <c r="R430" s="278"/>
      <c r="S430" s="278"/>
      <c r="T430" s="27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80" t="s">
        <v>173</v>
      </c>
      <c r="AU430" s="280" t="s">
        <v>88</v>
      </c>
      <c r="AV430" s="14" t="s">
        <v>171</v>
      </c>
      <c r="AW430" s="14" t="s">
        <v>32</v>
      </c>
      <c r="AX430" s="14" t="s">
        <v>86</v>
      </c>
      <c r="AY430" s="280" t="s">
        <v>164</v>
      </c>
    </row>
    <row r="431" s="2" customFormat="1" ht="24.15" customHeight="1">
      <c r="A431" s="41"/>
      <c r="B431" s="42"/>
      <c r="C431" s="246" t="s">
        <v>679</v>
      </c>
      <c r="D431" s="246" t="s">
        <v>166</v>
      </c>
      <c r="E431" s="247" t="s">
        <v>680</v>
      </c>
      <c r="F431" s="248" t="s">
        <v>681</v>
      </c>
      <c r="G431" s="249" t="s">
        <v>682</v>
      </c>
      <c r="H431" s="312"/>
      <c r="I431" s="251"/>
      <c r="J431" s="252">
        <f>ROUND(I431*H431,2)</f>
        <v>0</v>
      </c>
      <c r="K431" s="248" t="s">
        <v>170</v>
      </c>
      <c r="L431" s="44"/>
      <c r="M431" s="253" t="s">
        <v>1</v>
      </c>
      <c r="N431" s="254" t="s">
        <v>43</v>
      </c>
      <c r="O431" s="94"/>
      <c r="P431" s="255">
        <f>O431*H431</f>
        <v>0</v>
      </c>
      <c r="Q431" s="255">
        <v>0</v>
      </c>
      <c r="R431" s="255">
        <f>Q431*H431</f>
        <v>0</v>
      </c>
      <c r="S431" s="255">
        <v>0</v>
      </c>
      <c r="T431" s="256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57" t="s">
        <v>267</v>
      </c>
      <c r="AT431" s="257" t="s">
        <v>166</v>
      </c>
      <c r="AU431" s="257" t="s">
        <v>88</v>
      </c>
      <c r="AY431" s="18" t="s">
        <v>164</v>
      </c>
      <c r="BE431" s="146">
        <f>IF(N431="základní",J431,0)</f>
        <v>0</v>
      </c>
      <c r="BF431" s="146">
        <f>IF(N431="snížená",J431,0)</f>
        <v>0</v>
      </c>
      <c r="BG431" s="146">
        <f>IF(N431="zákl. přenesená",J431,0)</f>
        <v>0</v>
      </c>
      <c r="BH431" s="146">
        <f>IF(N431="sníž. přenesená",J431,0)</f>
        <v>0</v>
      </c>
      <c r="BI431" s="146">
        <f>IF(N431="nulová",J431,0)</f>
        <v>0</v>
      </c>
      <c r="BJ431" s="18" t="s">
        <v>86</v>
      </c>
      <c r="BK431" s="146">
        <f>ROUND(I431*H431,2)</f>
        <v>0</v>
      </c>
      <c r="BL431" s="18" t="s">
        <v>267</v>
      </c>
      <c r="BM431" s="257" t="s">
        <v>683</v>
      </c>
    </row>
    <row r="432" s="12" customFormat="1" ht="22.8" customHeight="1">
      <c r="A432" s="12"/>
      <c r="B432" s="231"/>
      <c r="C432" s="232"/>
      <c r="D432" s="233" t="s">
        <v>77</v>
      </c>
      <c r="E432" s="244" t="s">
        <v>684</v>
      </c>
      <c r="F432" s="244" t="s">
        <v>685</v>
      </c>
      <c r="G432" s="232"/>
      <c r="H432" s="232"/>
      <c r="I432" s="235"/>
      <c r="J432" s="245">
        <f>BK432</f>
        <v>0</v>
      </c>
      <c r="K432" s="232"/>
      <c r="L432" s="236"/>
      <c r="M432" s="237"/>
      <c r="N432" s="238"/>
      <c r="O432" s="238"/>
      <c r="P432" s="239">
        <f>SUM(P433:P451)</f>
        <v>0</v>
      </c>
      <c r="Q432" s="238"/>
      <c r="R432" s="239">
        <f>SUM(R433:R451)</f>
        <v>0.0084578300000000012</v>
      </c>
      <c r="S432" s="238"/>
      <c r="T432" s="240">
        <f>SUM(T433:T451)</f>
        <v>0.0055574999999999991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41" t="s">
        <v>88</v>
      </c>
      <c r="AT432" s="242" t="s">
        <v>77</v>
      </c>
      <c r="AU432" s="242" t="s">
        <v>86</v>
      </c>
      <c r="AY432" s="241" t="s">
        <v>164</v>
      </c>
      <c r="BK432" s="243">
        <f>SUM(BK433:BK451)</f>
        <v>0</v>
      </c>
    </row>
    <row r="433" s="2" customFormat="1" ht="21.75" customHeight="1">
      <c r="A433" s="41"/>
      <c r="B433" s="42"/>
      <c r="C433" s="246" t="s">
        <v>686</v>
      </c>
      <c r="D433" s="246" t="s">
        <v>166</v>
      </c>
      <c r="E433" s="247" t="s">
        <v>687</v>
      </c>
      <c r="F433" s="248" t="s">
        <v>688</v>
      </c>
      <c r="G433" s="249" t="s">
        <v>307</v>
      </c>
      <c r="H433" s="250">
        <v>18.524999999999999</v>
      </c>
      <c r="I433" s="251"/>
      <c r="J433" s="252">
        <f>ROUND(I433*H433,2)</f>
        <v>0</v>
      </c>
      <c r="K433" s="248" t="s">
        <v>170</v>
      </c>
      <c r="L433" s="44"/>
      <c r="M433" s="253" t="s">
        <v>1</v>
      </c>
      <c r="N433" s="254" t="s">
        <v>43</v>
      </c>
      <c r="O433" s="94"/>
      <c r="P433" s="255">
        <f>O433*H433</f>
        <v>0</v>
      </c>
      <c r="Q433" s="255">
        <v>0</v>
      </c>
      <c r="R433" s="255">
        <f>Q433*H433</f>
        <v>0</v>
      </c>
      <c r="S433" s="255">
        <v>0.00029999999999999997</v>
      </c>
      <c r="T433" s="256">
        <f>S433*H433</f>
        <v>0.0055574999999999991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57" t="s">
        <v>267</v>
      </c>
      <c r="AT433" s="257" t="s">
        <v>166</v>
      </c>
      <c r="AU433" s="257" t="s">
        <v>88</v>
      </c>
      <c r="AY433" s="18" t="s">
        <v>164</v>
      </c>
      <c r="BE433" s="146">
        <f>IF(N433="základní",J433,0)</f>
        <v>0</v>
      </c>
      <c r="BF433" s="146">
        <f>IF(N433="snížená",J433,0)</f>
        <v>0</v>
      </c>
      <c r="BG433" s="146">
        <f>IF(N433="zákl. přenesená",J433,0)</f>
        <v>0</v>
      </c>
      <c r="BH433" s="146">
        <f>IF(N433="sníž. přenesená",J433,0)</f>
        <v>0</v>
      </c>
      <c r="BI433" s="146">
        <f>IF(N433="nulová",J433,0)</f>
        <v>0</v>
      </c>
      <c r="BJ433" s="18" t="s">
        <v>86</v>
      </c>
      <c r="BK433" s="146">
        <f>ROUND(I433*H433,2)</f>
        <v>0</v>
      </c>
      <c r="BL433" s="18" t="s">
        <v>267</v>
      </c>
      <c r="BM433" s="257" t="s">
        <v>689</v>
      </c>
    </row>
    <row r="434" s="13" customFormat="1">
      <c r="A434" s="13"/>
      <c r="B434" s="258"/>
      <c r="C434" s="259"/>
      <c r="D434" s="260" t="s">
        <v>173</v>
      </c>
      <c r="E434" s="261" t="s">
        <v>1</v>
      </c>
      <c r="F434" s="262" t="s">
        <v>690</v>
      </c>
      <c r="G434" s="259"/>
      <c r="H434" s="263">
        <v>18.524999999999999</v>
      </c>
      <c r="I434" s="264"/>
      <c r="J434" s="259"/>
      <c r="K434" s="259"/>
      <c r="L434" s="265"/>
      <c r="M434" s="266"/>
      <c r="N434" s="267"/>
      <c r="O434" s="267"/>
      <c r="P434" s="267"/>
      <c r="Q434" s="267"/>
      <c r="R434" s="267"/>
      <c r="S434" s="267"/>
      <c r="T434" s="26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9" t="s">
        <v>173</v>
      </c>
      <c r="AU434" s="269" t="s">
        <v>88</v>
      </c>
      <c r="AV434" s="13" t="s">
        <v>88</v>
      </c>
      <c r="AW434" s="13" t="s">
        <v>32</v>
      </c>
      <c r="AX434" s="13" t="s">
        <v>86</v>
      </c>
      <c r="AY434" s="269" t="s">
        <v>164</v>
      </c>
    </row>
    <row r="435" s="2" customFormat="1" ht="16.5" customHeight="1">
      <c r="A435" s="41"/>
      <c r="B435" s="42"/>
      <c r="C435" s="246" t="s">
        <v>691</v>
      </c>
      <c r="D435" s="246" t="s">
        <v>166</v>
      </c>
      <c r="E435" s="247" t="s">
        <v>692</v>
      </c>
      <c r="F435" s="248" t="s">
        <v>693</v>
      </c>
      <c r="G435" s="249" t="s">
        <v>307</v>
      </c>
      <c r="H435" s="250">
        <v>26.664999999999999</v>
      </c>
      <c r="I435" s="251"/>
      <c r="J435" s="252">
        <f>ROUND(I435*H435,2)</f>
        <v>0</v>
      </c>
      <c r="K435" s="248" t="s">
        <v>170</v>
      </c>
      <c r="L435" s="44"/>
      <c r="M435" s="253" t="s">
        <v>1</v>
      </c>
      <c r="N435" s="254" t="s">
        <v>43</v>
      </c>
      <c r="O435" s="94"/>
      <c r="P435" s="255">
        <f>O435*H435</f>
        <v>0</v>
      </c>
      <c r="Q435" s="255">
        <v>1.0000000000000001E-05</v>
      </c>
      <c r="R435" s="255">
        <f>Q435*H435</f>
        <v>0.00026665</v>
      </c>
      <c r="S435" s="255">
        <v>0</v>
      </c>
      <c r="T435" s="256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57" t="s">
        <v>267</v>
      </c>
      <c r="AT435" s="257" t="s">
        <v>166</v>
      </c>
      <c r="AU435" s="257" t="s">
        <v>88</v>
      </c>
      <c r="AY435" s="18" t="s">
        <v>164</v>
      </c>
      <c r="BE435" s="146">
        <f>IF(N435="základní",J435,0)</f>
        <v>0</v>
      </c>
      <c r="BF435" s="146">
        <f>IF(N435="snížená",J435,0)</f>
        <v>0</v>
      </c>
      <c r="BG435" s="146">
        <f>IF(N435="zákl. přenesená",J435,0)</f>
        <v>0</v>
      </c>
      <c r="BH435" s="146">
        <f>IF(N435="sníž. přenesená",J435,0)</f>
        <v>0</v>
      </c>
      <c r="BI435" s="146">
        <f>IF(N435="nulová",J435,0)</f>
        <v>0</v>
      </c>
      <c r="BJ435" s="18" t="s">
        <v>86</v>
      </c>
      <c r="BK435" s="146">
        <f>ROUND(I435*H435,2)</f>
        <v>0</v>
      </c>
      <c r="BL435" s="18" t="s">
        <v>267</v>
      </c>
      <c r="BM435" s="257" t="s">
        <v>694</v>
      </c>
    </row>
    <row r="436" s="13" customFormat="1">
      <c r="A436" s="13"/>
      <c r="B436" s="258"/>
      <c r="C436" s="259"/>
      <c r="D436" s="260" t="s">
        <v>173</v>
      </c>
      <c r="E436" s="261" t="s">
        <v>1</v>
      </c>
      <c r="F436" s="262" t="s">
        <v>695</v>
      </c>
      <c r="G436" s="259"/>
      <c r="H436" s="263">
        <v>10.130000000000001</v>
      </c>
      <c r="I436" s="264"/>
      <c r="J436" s="259"/>
      <c r="K436" s="259"/>
      <c r="L436" s="265"/>
      <c r="M436" s="266"/>
      <c r="N436" s="267"/>
      <c r="O436" s="267"/>
      <c r="P436" s="267"/>
      <c r="Q436" s="267"/>
      <c r="R436" s="267"/>
      <c r="S436" s="267"/>
      <c r="T436" s="26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9" t="s">
        <v>173</v>
      </c>
      <c r="AU436" s="269" t="s">
        <v>88</v>
      </c>
      <c r="AV436" s="13" t="s">
        <v>88</v>
      </c>
      <c r="AW436" s="13" t="s">
        <v>32</v>
      </c>
      <c r="AX436" s="13" t="s">
        <v>78</v>
      </c>
      <c r="AY436" s="269" t="s">
        <v>164</v>
      </c>
    </row>
    <row r="437" s="13" customFormat="1">
      <c r="A437" s="13"/>
      <c r="B437" s="258"/>
      <c r="C437" s="259"/>
      <c r="D437" s="260" t="s">
        <v>173</v>
      </c>
      <c r="E437" s="261" t="s">
        <v>1</v>
      </c>
      <c r="F437" s="262" t="s">
        <v>696</v>
      </c>
      <c r="G437" s="259"/>
      <c r="H437" s="263">
        <v>11.465</v>
      </c>
      <c r="I437" s="264"/>
      <c r="J437" s="259"/>
      <c r="K437" s="259"/>
      <c r="L437" s="265"/>
      <c r="M437" s="266"/>
      <c r="N437" s="267"/>
      <c r="O437" s="267"/>
      <c r="P437" s="267"/>
      <c r="Q437" s="267"/>
      <c r="R437" s="267"/>
      <c r="S437" s="267"/>
      <c r="T437" s="26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9" t="s">
        <v>173</v>
      </c>
      <c r="AU437" s="269" t="s">
        <v>88</v>
      </c>
      <c r="AV437" s="13" t="s">
        <v>88</v>
      </c>
      <c r="AW437" s="13" t="s">
        <v>32</v>
      </c>
      <c r="AX437" s="13" t="s">
        <v>78</v>
      </c>
      <c r="AY437" s="269" t="s">
        <v>164</v>
      </c>
    </row>
    <row r="438" s="13" customFormat="1">
      <c r="A438" s="13"/>
      <c r="B438" s="258"/>
      <c r="C438" s="259"/>
      <c r="D438" s="260" t="s">
        <v>173</v>
      </c>
      <c r="E438" s="261" t="s">
        <v>1</v>
      </c>
      <c r="F438" s="262" t="s">
        <v>697</v>
      </c>
      <c r="G438" s="259"/>
      <c r="H438" s="263">
        <v>5.0700000000000003</v>
      </c>
      <c r="I438" s="264"/>
      <c r="J438" s="259"/>
      <c r="K438" s="259"/>
      <c r="L438" s="265"/>
      <c r="M438" s="266"/>
      <c r="N438" s="267"/>
      <c r="O438" s="267"/>
      <c r="P438" s="267"/>
      <c r="Q438" s="267"/>
      <c r="R438" s="267"/>
      <c r="S438" s="267"/>
      <c r="T438" s="26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9" t="s">
        <v>173</v>
      </c>
      <c r="AU438" s="269" t="s">
        <v>88</v>
      </c>
      <c r="AV438" s="13" t="s">
        <v>88</v>
      </c>
      <c r="AW438" s="13" t="s">
        <v>32</v>
      </c>
      <c r="AX438" s="13" t="s">
        <v>78</v>
      </c>
      <c r="AY438" s="269" t="s">
        <v>164</v>
      </c>
    </row>
    <row r="439" s="14" customFormat="1">
      <c r="A439" s="14"/>
      <c r="B439" s="270"/>
      <c r="C439" s="271"/>
      <c r="D439" s="260" t="s">
        <v>173</v>
      </c>
      <c r="E439" s="272" t="s">
        <v>1</v>
      </c>
      <c r="F439" s="273" t="s">
        <v>199</v>
      </c>
      <c r="G439" s="271"/>
      <c r="H439" s="274">
        <v>26.664999999999999</v>
      </c>
      <c r="I439" s="275"/>
      <c r="J439" s="271"/>
      <c r="K439" s="271"/>
      <c r="L439" s="276"/>
      <c r="M439" s="277"/>
      <c r="N439" s="278"/>
      <c r="O439" s="278"/>
      <c r="P439" s="278"/>
      <c r="Q439" s="278"/>
      <c r="R439" s="278"/>
      <c r="S439" s="278"/>
      <c r="T439" s="27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80" t="s">
        <v>173</v>
      </c>
      <c r="AU439" s="280" t="s">
        <v>88</v>
      </c>
      <c r="AV439" s="14" t="s">
        <v>171</v>
      </c>
      <c r="AW439" s="14" t="s">
        <v>32</v>
      </c>
      <c r="AX439" s="14" t="s">
        <v>86</v>
      </c>
      <c r="AY439" s="280" t="s">
        <v>164</v>
      </c>
    </row>
    <row r="440" s="2" customFormat="1" ht="16.5" customHeight="1">
      <c r="A440" s="41"/>
      <c r="B440" s="42"/>
      <c r="C440" s="291" t="s">
        <v>698</v>
      </c>
      <c r="D440" s="291" t="s">
        <v>393</v>
      </c>
      <c r="E440" s="292" t="s">
        <v>699</v>
      </c>
      <c r="F440" s="293" t="s">
        <v>700</v>
      </c>
      <c r="G440" s="294" t="s">
        <v>307</v>
      </c>
      <c r="H440" s="295">
        <v>27.198</v>
      </c>
      <c r="I440" s="296"/>
      <c r="J440" s="297">
        <f>ROUND(I440*H440,2)</f>
        <v>0</v>
      </c>
      <c r="K440" s="293" t="s">
        <v>170</v>
      </c>
      <c r="L440" s="298"/>
      <c r="M440" s="299" t="s">
        <v>1</v>
      </c>
      <c r="N440" s="300" t="s">
        <v>43</v>
      </c>
      <c r="O440" s="94"/>
      <c r="P440" s="255">
        <f>O440*H440</f>
        <v>0</v>
      </c>
      <c r="Q440" s="255">
        <v>0.00022000000000000001</v>
      </c>
      <c r="R440" s="255">
        <f>Q440*H440</f>
        <v>0.0059835600000000006</v>
      </c>
      <c r="S440" s="255">
        <v>0</v>
      </c>
      <c r="T440" s="256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57" t="s">
        <v>347</v>
      </c>
      <c r="AT440" s="257" t="s">
        <v>393</v>
      </c>
      <c r="AU440" s="257" t="s">
        <v>88</v>
      </c>
      <c r="AY440" s="18" t="s">
        <v>164</v>
      </c>
      <c r="BE440" s="146">
        <f>IF(N440="základní",J440,0)</f>
        <v>0</v>
      </c>
      <c r="BF440" s="146">
        <f>IF(N440="snížená",J440,0)</f>
        <v>0</v>
      </c>
      <c r="BG440" s="146">
        <f>IF(N440="zákl. přenesená",J440,0)</f>
        <v>0</v>
      </c>
      <c r="BH440" s="146">
        <f>IF(N440="sníž. přenesená",J440,0)</f>
        <v>0</v>
      </c>
      <c r="BI440" s="146">
        <f>IF(N440="nulová",J440,0)</f>
        <v>0</v>
      </c>
      <c r="BJ440" s="18" t="s">
        <v>86</v>
      </c>
      <c r="BK440" s="146">
        <f>ROUND(I440*H440,2)</f>
        <v>0</v>
      </c>
      <c r="BL440" s="18" t="s">
        <v>267</v>
      </c>
      <c r="BM440" s="257" t="s">
        <v>701</v>
      </c>
    </row>
    <row r="441" s="13" customFormat="1">
      <c r="A441" s="13"/>
      <c r="B441" s="258"/>
      <c r="C441" s="259"/>
      <c r="D441" s="260" t="s">
        <v>173</v>
      </c>
      <c r="E441" s="259"/>
      <c r="F441" s="262" t="s">
        <v>702</v>
      </c>
      <c r="G441" s="259"/>
      <c r="H441" s="263">
        <v>27.198</v>
      </c>
      <c r="I441" s="264"/>
      <c r="J441" s="259"/>
      <c r="K441" s="259"/>
      <c r="L441" s="265"/>
      <c r="M441" s="266"/>
      <c r="N441" s="267"/>
      <c r="O441" s="267"/>
      <c r="P441" s="267"/>
      <c r="Q441" s="267"/>
      <c r="R441" s="267"/>
      <c r="S441" s="267"/>
      <c r="T441" s="26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9" t="s">
        <v>173</v>
      </c>
      <c r="AU441" s="269" t="s">
        <v>88</v>
      </c>
      <c r="AV441" s="13" t="s">
        <v>88</v>
      </c>
      <c r="AW441" s="13" t="s">
        <v>4</v>
      </c>
      <c r="AX441" s="13" t="s">
        <v>86</v>
      </c>
      <c r="AY441" s="269" t="s">
        <v>164</v>
      </c>
    </row>
    <row r="442" s="2" customFormat="1" ht="16.5" customHeight="1">
      <c r="A442" s="41"/>
      <c r="B442" s="42"/>
      <c r="C442" s="246" t="s">
        <v>703</v>
      </c>
      <c r="D442" s="246" t="s">
        <v>166</v>
      </c>
      <c r="E442" s="247" t="s">
        <v>704</v>
      </c>
      <c r="F442" s="248" t="s">
        <v>705</v>
      </c>
      <c r="G442" s="249" t="s">
        <v>307</v>
      </c>
      <c r="H442" s="250">
        <v>4.5449999999999999</v>
      </c>
      <c r="I442" s="251"/>
      <c r="J442" s="252">
        <f>ROUND(I442*H442,2)</f>
        <v>0</v>
      </c>
      <c r="K442" s="248" t="s">
        <v>170</v>
      </c>
      <c r="L442" s="44"/>
      <c r="M442" s="253" t="s">
        <v>1</v>
      </c>
      <c r="N442" s="254" t="s">
        <v>43</v>
      </c>
      <c r="O442" s="94"/>
      <c r="P442" s="255">
        <f>O442*H442</f>
        <v>0</v>
      </c>
      <c r="Q442" s="255">
        <v>0</v>
      </c>
      <c r="R442" s="255">
        <f>Q442*H442</f>
        <v>0</v>
      </c>
      <c r="S442" s="255">
        <v>0</v>
      </c>
      <c r="T442" s="256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57" t="s">
        <v>267</v>
      </c>
      <c r="AT442" s="257" t="s">
        <v>166</v>
      </c>
      <c r="AU442" s="257" t="s">
        <v>88</v>
      </c>
      <c r="AY442" s="18" t="s">
        <v>164</v>
      </c>
      <c r="BE442" s="146">
        <f>IF(N442="základní",J442,0)</f>
        <v>0</v>
      </c>
      <c r="BF442" s="146">
        <f>IF(N442="snížená",J442,0)</f>
        <v>0</v>
      </c>
      <c r="BG442" s="146">
        <f>IF(N442="zákl. přenesená",J442,0)</f>
        <v>0</v>
      </c>
      <c r="BH442" s="146">
        <f>IF(N442="sníž. přenesená",J442,0)</f>
        <v>0</v>
      </c>
      <c r="BI442" s="146">
        <f>IF(N442="nulová",J442,0)</f>
        <v>0</v>
      </c>
      <c r="BJ442" s="18" t="s">
        <v>86</v>
      </c>
      <c r="BK442" s="146">
        <f>ROUND(I442*H442,2)</f>
        <v>0</v>
      </c>
      <c r="BL442" s="18" t="s">
        <v>267</v>
      </c>
      <c r="BM442" s="257" t="s">
        <v>706</v>
      </c>
    </row>
    <row r="443" s="13" customFormat="1">
      <c r="A443" s="13"/>
      <c r="B443" s="258"/>
      <c r="C443" s="259"/>
      <c r="D443" s="260" t="s">
        <v>173</v>
      </c>
      <c r="E443" s="261" t="s">
        <v>1</v>
      </c>
      <c r="F443" s="262" t="s">
        <v>707</v>
      </c>
      <c r="G443" s="259"/>
      <c r="H443" s="263">
        <v>2.8199999999999998</v>
      </c>
      <c r="I443" s="264"/>
      <c r="J443" s="259"/>
      <c r="K443" s="259"/>
      <c r="L443" s="265"/>
      <c r="M443" s="266"/>
      <c r="N443" s="267"/>
      <c r="O443" s="267"/>
      <c r="P443" s="267"/>
      <c r="Q443" s="267"/>
      <c r="R443" s="267"/>
      <c r="S443" s="267"/>
      <c r="T443" s="26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9" t="s">
        <v>173</v>
      </c>
      <c r="AU443" s="269" t="s">
        <v>88</v>
      </c>
      <c r="AV443" s="13" t="s">
        <v>88</v>
      </c>
      <c r="AW443" s="13" t="s">
        <v>32</v>
      </c>
      <c r="AX443" s="13" t="s">
        <v>78</v>
      </c>
      <c r="AY443" s="269" t="s">
        <v>164</v>
      </c>
    </row>
    <row r="444" s="13" customFormat="1">
      <c r="A444" s="13"/>
      <c r="B444" s="258"/>
      <c r="C444" s="259"/>
      <c r="D444" s="260" t="s">
        <v>173</v>
      </c>
      <c r="E444" s="261" t="s">
        <v>1</v>
      </c>
      <c r="F444" s="262" t="s">
        <v>708</v>
      </c>
      <c r="G444" s="259"/>
      <c r="H444" s="263">
        <v>1.7250000000000001</v>
      </c>
      <c r="I444" s="264"/>
      <c r="J444" s="259"/>
      <c r="K444" s="259"/>
      <c r="L444" s="265"/>
      <c r="M444" s="266"/>
      <c r="N444" s="267"/>
      <c r="O444" s="267"/>
      <c r="P444" s="267"/>
      <c r="Q444" s="267"/>
      <c r="R444" s="267"/>
      <c r="S444" s="267"/>
      <c r="T444" s="26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9" t="s">
        <v>173</v>
      </c>
      <c r="AU444" s="269" t="s">
        <v>88</v>
      </c>
      <c r="AV444" s="13" t="s">
        <v>88</v>
      </c>
      <c r="AW444" s="13" t="s">
        <v>32</v>
      </c>
      <c r="AX444" s="13" t="s">
        <v>78</v>
      </c>
      <c r="AY444" s="269" t="s">
        <v>164</v>
      </c>
    </row>
    <row r="445" s="14" customFormat="1">
      <c r="A445" s="14"/>
      <c r="B445" s="270"/>
      <c r="C445" s="271"/>
      <c r="D445" s="260" t="s">
        <v>173</v>
      </c>
      <c r="E445" s="272" t="s">
        <v>1</v>
      </c>
      <c r="F445" s="273" t="s">
        <v>199</v>
      </c>
      <c r="G445" s="271"/>
      <c r="H445" s="274">
        <v>4.5449999999999999</v>
      </c>
      <c r="I445" s="275"/>
      <c r="J445" s="271"/>
      <c r="K445" s="271"/>
      <c r="L445" s="276"/>
      <c r="M445" s="277"/>
      <c r="N445" s="278"/>
      <c r="O445" s="278"/>
      <c r="P445" s="278"/>
      <c r="Q445" s="278"/>
      <c r="R445" s="278"/>
      <c r="S445" s="278"/>
      <c r="T445" s="27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80" t="s">
        <v>173</v>
      </c>
      <c r="AU445" s="280" t="s">
        <v>88</v>
      </c>
      <c r="AV445" s="14" t="s">
        <v>171</v>
      </c>
      <c r="AW445" s="14" t="s">
        <v>32</v>
      </c>
      <c r="AX445" s="14" t="s">
        <v>86</v>
      </c>
      <c r="AY445" s="280" t="s">
        <v>164</v>
      </c>
    </row>
    <row r="446" s="2" customFormat="1" ht="16.5" customHeight="1">
      <c r="A446" s="41"/>
      <c r="B446" s="42"/>
      <c r="C446" s="291" t="s">
        <v>709</v>
      </c>
      <c r="D446" s="291" t="s">
        <v>393</v>
      </c>
      <c r="E446" s="292" t="s">
        <v>710</v>
      </c>
      <c r="F446" s="293" t="s">
        <v>711</v>
      </c>
      <c r="G446" s="294" t="s">
        <v>307</v>
      </c>
      <c r="H446" s="295">
        <v>4.7720000000000002</v>
      </c>
      <c r="I446" s="296"/>
      <c r="J446" s="297">
        <f>ROUND(I446*H446,2)</f>
        <v>0</v>
      </c>
      <c r="K446" s="293" t="s">
        <v>170</v>
      </c>
      <c r="L446" s="298"/>
      <c r="M446" s="299" t="s">
        <v>1</v>
      </c>
      <c r="N446" s="300" t="s">
        <v>43</v>
      </c>
      <c r="O446" s="94"/>
      <c r="P446" s="255">
        <f>O446*H446</f>
        <v>0</v>
      </c>
      <c r="Q446" s="255">
        <v>0.00025999999999999998</v>
      </c>
      <c r="R446" s="255">
        <f>Q446*H446</f>
        <v>0.0012407200000000001</v>
      </c>
      <c r="S446" s="255">
        <v>0</v>
      </c>
      <c r="T446" s="256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57" t="s">
        <v>347</v>
      </c>
      <c r="AT446" s="257" t="s">
        <v>393</v>
      </c>
      <c r="AU446" s="257" t="s">
        <v>88</v>
      </c>
      <c r="AY446" s="18" t="s">
        <v>164</v>
      </c>
      <c r="BE446" s="146">
        <f>IF(N446="základní",J446,0)</f>
        <v>0</v>
      </c>
      <c r="BF446" s="146">
        <f>IF(N446="snížená",J446,0)</f>
        <v>0</v>
      </c>
      <c r="BG446" s="146">
        <f>IF(N446="zákl. přenesená",J446,0)</f>
        <v>0</v>
      </c>
      <c r="BH446" s="146">
        <f>IF(N446="sníž. přenesená",J446,0)</f>
        <v>0</v>
      </c>
      <c r="BI446" s="146">
        <f>IF(N446="nulová",J446,0)</f>
        <v>0</v>
      </c>
      <c r="BJ446" s="18" t="s">
        <v>86</v>
      </c>
      <c r="BK446" s="146">
        <f>ROUND(I446*H446,2)</f>
        <v>0</v>
      </c>
      <c r="BL446" s="18" t="s">
        <v>267</v>
      </c>
      <c r="BM446" s="257" t="s">
        <v>712</v>
      </c>
    </row>
    <row r="447" s="13" customFormat="1">
      <c r="A447" s="13"/>
      <c r="B447" s="258"/>
      <c r="C447" s="259"/>
      <c r="D447" s="260" t="s">
        <v>173</v>
      </c>
      <c r="E447" s="259"/>
      <c r="F447" s="262" t="s">
        <v>713</v>
      </c>
      <c r="G447" s="259"/>
      <c r="H447" s="263">
        <v>4.7720000000000002</v>
      </c>
      <c r="I447" s="264"/>
      <c r="J447" s="259"/>
      <c r="K447" s="259"/>
      <c r="L447" s="265"/>
      <c r="M447" s="266"/>
      <c r="N447" s="267"/>
      <c r="O447" s="267"/>
      <c r="P447" s="267"/>
      <c r="Q447" s="267"/>
      <c r="R447" s="267"/>
      <c r="S447" s="267"/>
      <c r="T447" s="26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9" t="s">
        <v>173</v>
      </c>
      <c r="AU447" s="269" t="s">
        <v>88</v>
      </c>
      <c r="AV447" s="13" t="s">
        <v>88</v>
      </c>
      <c r="AW447" s="13" t="s">
        <v>4</v>
      </c>
      <c r="AX447" s="13" t="s">
        <v>86</v>
      </c>
      <c r="AY447" s="269" t="s">
        <v>164</v>
      </c>
    </row>
    <row r="448" s="2" customFormat="1" ht="16.5" customHeight="1">
      <c r="A448" s="41"/>
      <c r="B448" s="42"/>
      <c r="C448" s="246" t="s">
        <v>714</v>
      </c>
      <c r="D448" s="246" t="s">
        <v>166</v>
      </c>
      <c r="E448" s="247" t="s">
        <v>715</v>
      </c>
      <c r="F448" s="248" t="s">
        <v>716</v>
      </c>
      <c r="G448" s="249" t="s">
        <v>177</v>
      </c>
      <c r="H448" s="250">
        <v>32.229999999999997</v>
      </c>
      <c r="I448" s="251"/>
      <c r="J448" s="252">
        <f>ROUND(I448*H448,2)</f>
        <v>0</v>
      </c>
      <c r="K448" s="248" t="s">
        <v>170</v>
      </c>
      <c r="L448" s="44"/>
      <c r="M448" s="253" t="s">
        <v>1</v>
      </c>
      <c r="N448" s="254" t="s">
        <v>43</v>
      </c>
      <c r="O448" s="94"/>
      <c r="P448" s="255">
        <f>O448*H448</f>
        <v>0</v>
      </c>
      <c r="Q448" s="255">
        <v>3.0000000000000001E-05</v>
      </c>
      <c r="R448" s="255">
        <f>Q448*H448</f>
        <v>0.00096689999999999992</v>
      </c>
      <c r="S448" s="255">
        <v>0</v>
      </c>
      <c r="T448" s="256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57" t="s">
        <v>267</v>
      </c>
      <c r="AT448" s="257" t="s">
        <v>166</v>
      </c>
      <c r="AU448" s="257" t="s">
        <v>88</v>
      </c>
      <c r="AY448" s="18" t="s">
        <v>164</v>
      </c>
      <c r="BE448" s="146">
        <f>IF(N448="základní",J448,0)</f>
        <v>0</v>
      </c>
      <c r="BF448" s="146">
        <f>IF(N448="snížená",J448,0)</f>
        <v>0</v>
      </c>
      <c r="BG448" s="146">
        <f>IF(N448="zákl. přenesená",J448,0)</f>
        <v>0</v>
      </c>
      <c r="BH448" s="146">
        <f>IF(N448="sníž. přenesená",J448,0)</f>
        <v>0</v>
      </c>
      <c r="BI448" s="146">
        <f>IF(N448="nulová",J448,0)</f>
        <v>0</v>
      </c>
      <c r="BJ448" s="18" t="s">
        <v>86</v>
      </c>
      <c r="BK448" s="146">
        <f>ROUND(I448*H448,2)</f>
        <v>0</v>
      </c>
      <c r="BL448" s="18" t="s">
        <v>267</v>
      </c>
      <c r="BM448" s="257" t="s">
        <v>717</v>
      </c>
    </row>
    <row r="449" s="13" customFormat="1">
      <c r="A449" s="13"/>
      <c r="B449" s="258"/>
      <c r="C449" s="259"/>
      <c r="D449" s="260" t="s">
        <v>173</v>
      </c>
      <c r="E449" s="261" t="s">
        <v>1</v>
      </c>
      <c r="F449" s="262" t="s">
        <v>718</v>
      </c>
      <c r="G449" s="259"/>
      <c r="H449" s="263">
        <v>32.229999999999997</v>
      </c>
      <c r="I449" s="264"/>
      <c r="J449" s="259"/>
      <c r="K449" s="259"/>
      <c r="L449" s="265"/>
      <c r="M449" s="266"/>
      <c r="N449" s="267"/>
      <c r="O449" s="267"/>
      <c r="P449" s="267"/>
      <c r="Q449" s="267"/>
      <c r="R449" s="267"/>
      <c r="S449" s="267"/>
      <c r="T449" s="26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9" t="s">
        <v>173</v>
      </c>
      <c r="AU449" s="269" t="s">
        <v>88</v>
      </c>
      <c r="AV449" s="13" t="s">
        <v>88</v>
      </c>
      <c r="AW449" s="13" t="s">
        <v>32</v>
      </c>
      <c r="AX449" s="13" t="s">
        <v>86</v>
      </c>
      <c r="AY449" s="269" t="s">
        <v>164</v>
      </c>
    </row>
    <row r="450" s="2" customFormat="1" ht="24.15" customHeight="1">
      <c r="A450" s="41"/>
      <c r="B450" s="42"/>
      <c r="C450" s="246" t="s">
        <v>719</v>
      </c>
      <c r="D450" s="246" t="s">
        <v>166</v>
      </c>
      <c r="E450" s="247" t="s">
        <v>720</v>
      </c>
      <c r="F450" s="248" t="s">
        <v>721</v>
      </c>
      <c r="G450" s="249" t="s">
        <v>186</v>
      </c>
      <c r="H450" s="250">
        <v>0.0080000000000000002</v>
      </c>
      <c r="I450" s="251"/>
      <c r="J450" s="252">
        <f>ROUND(I450*H450,2)</f>
        <v>0</v>
      </c>
      <c r="K450" s="248" t="s">
        <v>170</v>
      </c>
      <c r="L450" s="44"/>
      <c r="M450" s="253" t="s">
        <v>1</v>
      </c>
      <c r="N450" s="254" t="s">
        <v>43</v>
      </c>
      <c r="O450" s="94"/>
      <c r="P450" s="255">
        <f>O450*H450</f>
        <v>0</v>
      </c>
      <c r="Q450" s="255">
        <v>0</v>
      </c>
      <c r="R450" s="255">
        <f>Q450*H450</f>
        <v>0</v>
      </c>
      <c r="S450" s="255">
        <v>0</v>
      </c>
      <c r="T450" s="256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57" t="s">
        <v>267</v>
      </c>
      <c r="AT450" s="257" t="s">
        <v>166</v>
      </c>
      <c r="AU450" s="257" t="s">
        <v>88</v>
      </c>
      <c r="AY450" s="18" t="s">
        <v>164</v>
      </c>
      <c r="BE450" s="146">
        <f>IF(N450="základní",J450,0)</f>
        <v>0</v>
      </c>
      <c r="BF450" s="146">
        <f>IF(N450="snížená",J450,0)</f>
        <v>0</v>
      </c>
      <c r="BG450" s="146">
        <f>IF(N450="zákl. přenesená",J450,0)</f>
        <v>0</v>
      </c>
      <c r="BH450" s="146">
        <f>IF(N450="sníž. přenesená",J450,0)</f>
        <v>0</v>
      </c>
      <c r="BI450" s="146">
        <f>IF(N450="nulová",J450,0)</f>
        <v>0</v>
      </c>
      <c r="BJ450" s="18" t="s">
        <v>86</v>
      </c>
      <c r="BK450" s="146">
        <f>ROUND(I450*H450,2)</f>
        <v>0</v>
      </c>
      <c r="BL450" s="18" t="s">
        <v>267</v>
      </c>
      <c r="BM450" s="257" t="s">
        <v>722</v>
      </c>
    </row>
    <row r="451" s="2" customFormat="1" ht="24.15" customHeight="1">
      <c r="A451" s="41"/>
      <c r="B451" s="42"/>
      <c r="C451" s="246" t="s">
        <v>723</v>
      </c>
      <c r="D451" s="246" t="s">
        <v>166</v>
      </c>
      <c r="E451" s="247" t="s">
        <v>724</v>
      </c>
      <c r="F451" s="248" t="s">
        <v>725</v>
      </c>
      <c r="G451" s="249" t="s">
        <v>186</v>
      </c>
      <c r="H451" s="250">
        <v>0.0080000000000000002</v>
      </c>
      <c r="I451" s="251"/>
      <c r="J451" s="252">
        <f>ROUND(I451*H451,2)</f>
        <v>0</v>
      </c>
      <c r="K451" s="248" t="s">
        <v>170</v>
      </c>
      <c r="L451" s="44"/>
      <c r="M451" s="253" t="s">
        <v>1</v>
      </c>
      <c r="N451" s="254" t="s">
        <v>43</v>
      </c>
      <c r="O451" s="94"/>
      <c r="P451" s="255">
        <f>O451*H451</f>
        <v>0</v>
      </c>
      <c r="Q451" s="255">
        <v>0</v>
      </c>
      <c r="R451" s="255">
        <f>Q451*H451</f>
        <v>0</v>
      </c>
      <c r="S451" s="255">
        <v>0</v>
      </c>
      <c r="T451" s="256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57" t="s">
        <v>267</v>
      </c>
      <c r="AT451" s="257" t="s">
        <v>166</v>
      </c>
      <c r="AU451" s="257" t="s">
        <v>88</v>
      </c>
      <c r="AY451" s="18" t="s">
        <v>164</v>
      </c>
      <c r="BE451" s="146">
        <f>IF(N451="základní",J451,0)</f>
        <v>0</v>
      </c>
      <c r="BF451" s="146">
        <f>IF(N451="snížená",J451,0)</f>
        <v>0</v>
      </c>
      <c r="BG451" s="146">
        <f>IF(N451="zákl. přenesená",J451,0)</f>
        <v>0</v>
      </c>
      <c r="BH451" s="146">
        <f>IF(N451="sníž. přenesená",J451,0)</f>
        <v>0</v>
      </c>
      <c r="BI451" s="146">
        <f>IF(N451="nulová",J451,0)</f>
        <v>0</v>
      </c>
      <c r="BJ451" s="18" t="s">
        <v>86</v>
      </c>
      <c r="BK451" s="146">
        <f>ROUND(I451*H451,2)</f>
        <v>0</v>
      </c>
      <c r="BL451" s="18" t="s">
        <v>267</v>
      </c>
      <c r="BM451" s="257" t="s">
        <v>726</v>
      </c>
    </row>
    <row r="452" s="12" customFormat="1" ht="22.8" customHeight="1">
      <c r="A452" s="12"/>
      <c r="B452" s="231"/>
      <c r="C452" s="232"/>
      <c r="D452" s="233" t="s">
        <v>77</v>
      </c>
      <c r="E452" s="244" t="s">
        <v>727</v>
      </c>
      <c r="F452" s="244" t="s">
        <v>728</v>
      </c>
      <c r="G452" s="232"/>
      <c r="H452" s="232"/>
      <c r="I452" s="235"/>
      <c r="J452" s="245">
        <f>BK452</f>
        <v>0</v>
      </c>
      <c r="K452" s="232"/>
      <c r="L452" s="236"/>
      <c r="M452" s="237"/>
      <c r="N452" s="238"/>
      <c r="O452" s="238"/>
      <c r="P452" s="239">
        <f>SUM(P453:P489)</f>
        <v>0</v>
      </c>
      <c r="Q452" s="238"/>
      <c r="R452" s="239">
        <f>SUM(R453:R489)</f>
        <v>0.072002479999999994</v>
      </c>
      <c r="S452" s="238"/>
      <c r="T452" s="240">
        <f>SUM(T453:T489)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41" t="s">
        <v>88</v>
      </c>
      <c r="AT452" s="242" t="s">
        <v>77</v>
      </c>
      <c r="AU452" s="242" t="s">
        <v>86</v>
      </c>
      <c r="AY452" s="241" t="s">
        <v>164</v>
      </c>
      <c r="BK452" s="243">
        <f>SUM(BK453:BK489)</f>
        <v>0</v>
      </c>
    </row>
    <row r="453" s="2" customFormat="1" ht="37.8" customHeight="1">
      <c r="A453" s="41"/>
      <c r="B453" s="42"/>
      <c r="C453" s="246" t="s">
        <v>729</v>
      </c>
      <c r="D453" s="246" t="s">
        <v>166</v>
      </c>
      <c r="E453" s="247" t="s">
        <v>730</v>
      </c>
      <c r="F453" s="248" t="s">
        <v>731</v>
      </c>
      <c r="G453" s="249" t="s">
        <v>177</v>
      </c>
      <c r="H453" s="250">
        <v>186.03999999999999</v>
      </c>
      <c r="I453" s="251"/>
      <c r="J453" s="252">
        <f>ROUND(I453*H453,2)</f>
        <v>0</v>
      </c>
      <c r="K453" s="248" t="s">
        <v>1</v>
      </c>
      <c r="L453" s="44"/>
      <c r="M453" s="253" t="s">
        <v>1</v>
      </c>
      <c r="N453" s="254" t="s">
        <v>43</v>
      </c>
      <c r="O453" s="94"/>
      <c r="P453" s="255">
        <f>O453*H453</f>
        <v>0</v>
      </c>
      <c r="Q453" s="255">
        <v>0</v>
      </c>
      <c r="R453" s="255">
        <f>Q453*H453</f>
        <v>0</v>
      </c>
      <c r="S453" s="255">
        <v>0</v>
      </c>
      <c r="T453" s="256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57" t="s">
        <v>267</v>
      </c>
      <c r="AT453" s="257" t="s">
        <v>166</v>
      </c>
      <c r="AU453" s="257" t="s">
        <v>88</v>
      </c>
      <c r="AY453" s="18" t="s">
        <v>164</v>
      </c>
      <c r="BE453" s="146">
        <f>IF(N453="základní",J453,0)</f>
        <v>0</v>
      </c>
      <c r="BF453" s="146">
        <f>IF(N453="snížená",J453,0)</f>
        <v>0</v>
      </c>
      <c r="BG453" s="146">
        <f>IF(N453="zákl. přenesená",J453,0)</f>
        <v>0</v>
      </c>
      <c r="BH453" s="146">
        <f>IF(N453="sníž. přenesená",J453,0)</f>
        <v>0</v>
      </c>
      <c r="BI453" s="146">
        <f>IF(N453="nulová",J453,0)</f>
        <v>0</v>
      </c>
      <c r="BJ453" s="18" t="s">
        <v>86</v>
      </c>
      <c r="BK453" s="146">
        <f>ROUND(I453*H453,2)</f>
        <v>0</v>
      </c>
      <c r="BL453" s="18" t="s">
        <v>267</v>
      </c>
      <c r="BM453" s="257" t="s">
        <v>732</v>
      </c>
    </row>
    <row r="454" s="13" customFormat="1">
      <c r="A454" s="13"/>
      <c r="B454" s="258"/>
      <c r="C454" s="259"/>
      <c r="D454" s="260" t="s">
        <v>173</v>
      </c>
      <c r="E454" s="261" t="s">
        <v>1</v>
      </c>
      <c r="F454" s="262" t="s">
        <v>733</v>
      </c>
      <c r="G454" s="259"/>
      <c r="H454" s="263">
        <v>16.309999999999999</v>
      </c>
      <c r="I454" s="264"/>
      <c r="J454" s="259"/>
      <c r="K454" s="259"/>
      <c r="L454" s="265"/>
      <c r="M454" s="266"/>
      <c r="N454" s="267"/>
      <c r="O454" s="267"/>
      <c r="P454" s="267"/>
      <c r="Q454" s="267"/>
      <c r="R454" s="267"/>
      <c r="S454" s="267"/>
      <c r="T454" s="26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9" t="s">
        <v>173</v>
      </c>
      <c r="AU454" s="269" t="s">
        <v>88</v>
      </c>
      <c r="AV454" s="13" t="s">
        <v>88</v>
      </c>
      <c r="AW454" s="13" t="s">
        <v>32</v>
      </c>
      <c r="AX454" s="13" t="s">
        <v>78</v>
      </c>
      <c r="AY454" s="269" t="s">
        <v>164</v>
      </c>
    </row>
    <row r="455" s="13" customFormat="1">
      <c r="A455" s="13"/>
      <c r="B455" s="258"/>
      <c r="C455" s="259"/>
      <c r="D455" s="260" t="s">
        <v>173</v>
      </c>
      <c r="E455" s="261" t="s">
        <v>1</v>
      </c>
      <c r="F455" s="262" t="s">
        <v>734</v>
      </c>
      <c r="G455" s="259"/>
      <c r="H455" s="263">
        <v>32.229999999999997</v>
      </c>
      <c r="I455" s="264"/>
      <c r="J455" s="259"/>
      <c r="K455" s="259"/>
      <c r="L455" s="265"/>
      <c r="M455" s="266"/>
      <c r="N455" s="267"/>
      <c r="O455" s="267"/>
      <c r="P455" s="267"/>
      <c r="Q455" s="267"/>
      <c r="R455" s="267"/>
      <c r="S455" s="267"/>
      <c r="T455" s="26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9" t="s">
        <v>173</v>
      </c>
      <c r="AU455" s="269" t="s">
        <v>88</v>
      </c>
      <c r="AV455" s="13" t="s">
        <v>88</v>
      </c>
      <c r="AW455" s="13" t="s">
        <v>32</v>
      </c>
      <c r="AX455" s="13" t="s">
        <v>78</v>
      </c>
      <c r="AY455" s="269" t="s">
        <v>164</v>
      </c>
    </row>
    <row r="456" s="13" customFormat="1">
      <c r="A456" s="13"/>
      <c r="B456" s="258"/>
      <c r="C456" s="259"/>
      <c r="D456" s="260" t="s">
        <v>173</v>
      </c>
      <c r="E456" s="261" t="s">
        <v>1</v>
      </c>
      <c r="F456" s="262" t="s">
        <v>735</v>
      </c>
      <c r="G456" s="259"/>
      <c r="H456" s="263">
        <v>50</v>
      </c>
      <c r="I456" s="264"/>
      <c r="J456" s="259"/>
      <c r="K456" s="259"/>
      <c r="L456" s="265"/>
      <c r="M456" s="266"/>
      <c r="N456" s="267"/>
      <c r="O456" s="267"/>
      <c r="P456" s="267"/>
      <c r="Q456" s="267"/>
      <c r="R456" s="267"/>
      <c r="S456" s="267"/>
      <c r="T456" s="26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9" t="s">
        <v>173</v>
      </c>
      <c r="AU456" s="269" t="s">
        <v>88</v>
      </c>
      <c r="AV456" s="13" t="s">
        <v>88</v>
      </c>
      <c r="AW456" s="13" t="s">
        <v>32</v>
      </c>
      <c r="AX456" s="13" t="s">
        <v>78</v>
      </c>
      <c r="AY456" s="269" t="s">
        <v>164</v>
      </c>
    </row>
    <row r="457" s="13" customFormat="1">
      <c r="A457" s="13"/>
      <c r="B457" s="258"/>
      <c r="C457" s="259"/>
      <c r="D457" s="260" t="s">
        <v>173</v>
      </c>
      <c r="E457" s="261" t="s">
        <v>1</v>
      </c>
      <c r="F457" s="262" t="s">
        <v>736</v>
      </c>
      <c r="G457" s="259"/>
      <c r="H457" s="263">
        <v>20</v>
      </c>
      <c r="I457" s="264"/>
      <c r="J457" s="259"/>
      <c r="K457" s="259"/>
      <c r="L457" s="265"/>
      <c r="M457" s="266"/>
      <c r="N457" s="267"/>
      <c r="O457" s="267"/>
      <c r="P457" s="267"/>
      <c r="Q457" s="267"/>
      <c r="R457" s="267"/>
      <c r="S457" s="267"/>
      <c r="T457" s="26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9" t="s">
        <v>173</v>
      </c>
      <c r="AU457" s="269" t="s">
        <v>88</v>
      </c>
      <c r="AV457" s="13" t="s">
        <v>88</v>
      </c>
      <c r="AW457" s="13" t="s">
        <v>32</v>
      </c>
      <c r="AX457" s="13" t="s">
        <v>78</v>
      </c>
      <c r="AY457" s="269" t="s">
        <v>164</v>
      </c>
    </row>
    <row r="458" s="13" customFormat="1">
      <c r="A458" s="13"/>
      <c r="B458" s="258"/>
      <c r="C458" s="259"/>
      <c r="D458" s="260" t="s">
        <v>173</v>
      </c>
      <c r="E458" s="261" t="s">
        <v>1</v>
      </c>
      <c r="F458" s="262" t="s">
        <v>737</v>
      </c>
      <c r="G458" s="259"/>
      <c r="H458" s="263">
        <v>22.5</v>
      </c>
      <c r="I458" s="264"/>
      <c r="J458" s="259"/>
      <c r="K458" s="259"/>
      <c r="L458" s="265"/>
      <c r="M458" s="266"/>
      <c r="N458" s="267"/>
      <c r="O458" s="267"/>
      <c r="P458" s="267"/>
      <c r="Q458" s="267"/>
      <c r="R458" s="267"/>
      <c r="S458" s="267"/>
      <c r="T458" s="26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9" t="s">
        <v>173</v>
      </c>
      <c r="AU458" s="269" t="s">
        <v>88</v>
      </c>
      <c r="AV458" s="13" t="s">
        <v>88</v>
      </c>
      <c r="AW458" s="13" t="s">
        <v>32</v>
      </c>
      <c r="AX458" s="13" t="s">
        <v>78</v>
      </c>
      <c r="AY458" s="269" t="s">
        <v>164</v>
      </c>
    </row>
    <row r="459" s="13" customFormat="1">
      <c r="A459" s="13"/>
      <c r="B459" s="258"/>
      <c r="C459" s="259"/>
      <c r="D459" s="260" t="s">
        <v>173</v>
      </c>
      <c r="E459" s="261" t="s">
        <v>1</v>
      </c>
      <c r="F459" s="262" t="s">
        <v>738</v>
      </c>
      <c r="G459" s="259"/>
      <c r="H459" s="263">
        <v>22.5</v>
      </c>
      <c r="I459" s="264"/>
      <c r="J459" s="259"/>
      <c r="K459" s="259"/>
      <c r="L459" s="265"/>
      <c r="M459" s="266"/>
      <c r="N459" s="267"/>
      <c r="O459" s="267"/>
      <c r="P459" s="267"/>
      <c r="Q459" s="267"/>
      <c r="R459" s="267"/>
      <c r="S459" s="267"/>
      <c r="T459" s="26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9" t="s">
        <v>173</v>
      </c>
      <c r="AU459" s="269" t="s">
        <v>88</v>
      </c>
      <c r="AV459" s="13" t="s">
        <v>88</v>
      </c>
      <c r="AW459" s="13" t="s">
        <v>32</v>
      </c>
      <c r="AX459" s="13" t="s">
        <v>78</v>
      </c>
      <c r="AY459" s="269" t="s">
        <v>164</v>
      </c>
    </row>
    <row r="460" s="13" customFormat="1">
      <c r="A460" s="13"/>
      <c r="B460" s="258"/>
      <c r="C460" s="259"/>
      <c r="D460" s="260" t="s">
        <v>173</v>
      </c>
      <c r="E460" s="261" t="s">
        <v>1</v>
      </c>
      <c r="F460" s="262" t="s">
        <v>739</v>
      </c>
      <c r="G460" s="259"/>
      <c r="H460" s="263">
        <v>22.5</v>
      </c>
      <c r="I460" s="264"/>
      <c r="J460" s="259"/>
      <c r="K460" s="259"/>
      <c r="L460" s="265"/>
      <c r="M460" s="266"/>
      <c r="N460" s="267"/>
      <c r="O460" s="267"/>
      <c r="P460" s="267"/>
      <c r="Q460" s="267"/>
      <c r="R460" s="267"/>
      <c r="S460" s="267"/>
      <c r="T460" s="26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9" t="s">
        <v>173</v>
      </c>
      <c r="AU460" s="269" t="s">
        <v>88</v>
      </c>
      <c r="AV460" s="13" t="s">
        <v>88</v>
      </c>
      <c r="AW460" s="13" t="s">
        <v>32</v>
      </c>
      <c r="AX460" s="13" t="s">
        <v>78</v>
      </c>
      <c r="AY460" s="269" t="s">
        <v>164</v>
      </c>
    </row>
    <row r="461" s="14" customFormat="1">
      <c r="A461" s="14"/>
      <c r="B461" s="270"/>
      <c r="C461" s="271"/>
      <c r="D461" s="260" t="s">
        <v>173</v>
      </c>
      <c r="E461" s="272" t="s">
        <v>1</v>
      </c>
      <c r="F461" s="273" t="s">
        <v>199</v>
      </c>
      <c r="G461" s="271"/>
      <c r="H461" s="274">
        <v>186.03999999999999</v>
      </c>
      <c r="I461" s="275"/>
      <c r="J461" s="271"/>
      <c r="K461" s="271"/>
      <c r="L461" s="276"/>
      <c r="M461" s="277"/>
      <c r="N461" s="278"/>
      <c r="O461" s="278"/>
      <c r="P461" s="278"/>
      <c r="Q461" s="278"/>
      <c r="R461" s="278"/>
      <c r="S461" s="278"/>
      <c r="T461" s="27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80" t="s">
        <v>173</v>
      </c>
      <c r="AU461" s="280" t="s">
        <v>88</v>
      </c>
      <c r="AV461" s="14" t="s">
        <v>171</v>
      </c>
      <c r="AW461" s="14" t="s">
        <v>32</v>
      </c>
      <c r="AX461" s="14" t="s">
        <v>86</v>
      </c>
      <c r="AY461" s="280" t="s">
        <v>164</v>
      </c>
    </row>
    <row r="462" s="2" customFormat="1" ht="16.5" customHeight="1">
      <c r="A462" s="41"/>
      <c r="B462" s="42"/>
      <c r="C462" s="291" t="s">
        <v>740</v>
      </c>
      <c r="D462" s="291" t="s">
        <v>393</v>
      </c>
      <c r="E462" s="292" t="s">
        <v>741</v>
      </c>
      <c r="F462" s="293" t="s">
        <v>742</v>
      </c>
      <c r="G462" s="294" t="s">
        <v>177</v>
      </c>
      <c r="H462" s="295">
        <v>213.946</v>
      </c>
      <c r="I462" s="296"/>
      <c r="J462" s="297">
        <f>ROUND(I462*H462,2)</f>
        <v>0</v>
      </c>
      <c r="K462" s="293" t="s">
        <v>170</v>
      </c>
      <c r="L462" s="298"/>
      <c r="M462" s="299" t="s">
        <v>1</v>
      </c>
      <c r="N462" s="300" t="s">
        <v>43</v>
      </c>
      <c r="O462" s="94"/>
      <c r="P462" s="255">
        <f>O462*H462</f>
        <v>0</v>
      </c>
      <c r="Q462" s="255">
        <v>0</v>
      </c>
      <c r="R462" s="255">
        <f>Q462*H462</f>
        <v>0</v>
      </c>
      <c r="S462" s="255">
        <v>0</v>
      </c>
      <c r="T462" s="256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57" t="s">
        <v>347</v>
      </c>
      <c r="AT462" s="257" t="s">
        <v>393</v>
      </c>
      <c r="AU462" s="257" t="s">
        <v>88</v>
      </c>
      <c r="AY462" s="18" t="s">
        <v>164</v>
      </c>
      <c r="BE462" s="146">
        <f>IF(N462="základní",J462,0)</f>
        <v>0</v>
      </c>
      <c r="BF462" s="146">
        <f>IF(N462="snížená",J462,0)</f>
        <v>0</v>
      </c>
      <c r="BG462" s="146">
        <f>IF(N462="zákl. přenesená",J462,0)</f>
        <v>0</v>
      </c>
      <c r="BH462" s="146">
        <f>IF(N462="sníž. přenesená",J462,0)</f>
        <v>0</v>
      </c>
      <c r="BI462" s="146">
        <f>IF(N462="nulová",J462,0)</f>
        <v>0</v>
      </c>
      <c r="BJ462" s="18" t="s">
        <v>86</v>
      </c>
      <c r="BK462" s="146">
        <f>ROUND(I462*H462,2)</f>
        <v>0</v>
      </c>
      <c r="BL462" s="18" t="s">
        <v>267</v>
      </c>
      <c r="BM462" s="257" t="s">
        <v>743</v>
      </c>
    </row>
    <row r="463" s="13" customFormat="1">
      <c r="A463" s="13"/>
      <c r="B463" s="258"/>
      <c r="C463" s="259"/>
      <c r="D463" s="260" t="s">
        <v>173</v>
      </c>
      <c r="E463" s="259"/>
      <c r="F463" s="262" t="s">
        <v>744</v>
      </c>
      <c r="G463" s="259"/>
      <c r="H463" s="263">
        <v>213.946</v>
      </c>
      <c r="I463" s="264"/>
      <c r="J463" s="259"/>
      <c r="K463" s="259"/>
      <c r="L463" s="265"/>
      <c r="M463" s="266"/>
      <c r="N463" s="267"/>
      <c r="O463" s="267"/>
      <c r="P463" s="267"/>
      <c r="Q463" s="267"/>
      <c r="R463" s="267"/>
      <c r="S463" s="267"/>
      <c r="T463" s="26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9" t="s">
        <v>173</v>
      </c>
      <c r="AU463" s="269" t="s">
        <v>88</v>
      </c>
      <c r="AV463" s="13" t="s">
        <v>88</v>
      </c>
      <c r="AW463" s="13" t="s">
        <v>4</v>
      </c>
      <c r="AX463" s="13" t="s">
        <v>86</v>
      </c>
      <c r="AY463" s="269" t="s">
        <v>164</v>
      </c>
    </row>
    <row r="464" s="2" customFormat="1" ht="24.15" customHeight="1">
      <c r="A464" s="41"/>
      <c r="B464" s="42"/>
      <c r="C464" s="291" t="s">
        <v>745</v>
      </c>
      <c r="D464" s="291" t="s">
        <v>393</v>
      </c>
      <c r="E464" s="292" t="s">
        <v>746</v>
      </c>
      <c r="F464" s="293" t="s">
        <v>747</v>
      </c>
      <c r="G464" s="294" t="s">
        <v>177</v>
      </c>
      <c r="H464" s="295">
        <v>213.946</v>
      </c>
      <c r="I464" s="296"/>
      <c r="J464" s="297">
        <f>ROUND(I464*H464,2)</f>
        <v>0</v>
      </c>
      <c r="K464" s="293" t="s">
        <v>170</v>
      </c>
      <c r="L464" s="298"/>
      <c r="M464" s="299" t="s">
        <v>1</v>
      </c>
      <c r="N464" s="300" t="s">
        <v>43</v>
      </c>
      <c r="O464" s="94"/>
      <c r="P464" s="255">
        <f>O464*H464</f>
        <v>0</v>
      </c>
      <c r="Q464" s="255">
        <v>0.00029999999999999997</v>
      </c>
      <c r="R464" s="255">
        <f>Q464*H464</f>
        <v>0.064183799999999999</v>
      </c>
      <c r="S464" s="255">
        <v>0</v>
      </c>
      <c r="T464" s="256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57" t="s">
        <v>347</v>
      </c>
      <c r="AT464" s="257" t="s">
        <v>393</v>
      </c>
      <c r="AU464" s="257" t="s">
        <v>88</v>
      </c>
      <c r="AY464" s="18" t="s">
        <v>164</v>
      </c>
      <c r="BE464" s="146">
        <f>IF(N464="základní",J464,0)</f>
        <v>0</v>
      </c>
      <c r="BF464" s="146">
        <f>IF(N464="snížená",J464,0)</f>
        <v>0</v>
      </c>
      <c r="BG464" s="146">
        <f>IF(N464="zákl. přenesená",J464,0)</f>
        <v>0</v>
      </c>
      <c r="BH464" s="146">
        <f>IF(N464="sníž. přenesená",J464,0)</f>
        <v>0</v>
      </c>
      <c r="BI464" s="146">
        <f>IF(N464="nulová",J464,0)</f>
        <v>0</v>
      </c>
      <c r="BJ464" s="18" t="s">
        <v>86</v>
      </c>
      <c r="BK464" s="146">
        <f>ROUND(I464*H464,2)</f>
        <v>0</v>
      </c>
      <c r="BL464" s="18" t="s">
        <v>267</v>
      </c>
      <c r="BM464" s="257" t="s">
        <v>748</v>
      </c>
    </row>
    <row r="465" s="13" customFormat="1">
      <c r="A465" s="13"/>
      <c r="B465" s="258"/>
      <c r="C465" s="259"/>
      <c r="D465" s="260" t="s">
        <v>173</v>
      </c>
      <c r="E465" s="259"/>
      <c r="F465" s="262" t="s">
        <v>744</v>
      </c>
      <c r="G465" s="259"/>
      <c r="H465" s="263">
        <v>213.946</v>
      </c>
      <c r="I465" s="264"/>
      <c r="J465" s="259"/>
      <c r="K465" s="259"/>
      <c r="L465" s="265"/>
      <c r="M465" s="266"/>
      <c r="N465" s="267"/>
      <c r="O465" s="267"/>
      <c r="P465" s="267"/>
      <c r="Q465" s="267"/>
      <c r="R465" s="267"/>
      <c r="S465" s="267"/>
      <c r="T465" s="26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9" t="s">
        <v>173</v>
      </c>
      <c r="AU465" s="269" t="s">
        <v>88</v>
      </c>
      <c r="AV465" s="13" t="s">
        <v>88</v>
      </c>
      <c r="AW465" s="13" t="s">
        <v>4</v>
      </c>
      <c r="AX465" s="13" t="s">
        <v>86</v>
      </c>
      <c r="AY465" s="269" t="s">
        <v>164</v>
      </c>
    </row>
    <row r="466" s="2" customFormat="1" ht="24.15" customHeight="1">
      <c r="A466" s="41"/>
      <c r="B466" s="42"/>
      <c r="C466" s="246" t="s">
        <v>749</v>
      </c>
      <c r="D466" s="246" t="s">
        <v>166</v>
      </c>
      <c r="E466" s="247" t="s">
        <v>750</v>
      </c>
      <c r="F466" s="248" t="s">
        <v>751</v>
      </c>
      <c r="G466" s="249" t="s">
        <v>177</v>
      </c>
      <c r="H466" s="250">
        <v>32.229999999999997</v>
      </c>
      <c r="I466" s="251"/>
      <c r="J466" s="252">
        <f>ROUND(I466*H466,2)</f>
        <v>0</v>
      </c>
      <c r="K466" s="248" t="s">
        <v>1</v>
      </c>
      <c r="L466" s="44"/>
      <c r="M466" s="253" t="s">
        <v>1</v>
      </c>
      <c r="N466" s="254" t="s">
        <v>43</v>
      </c>
      <c r="O466" s="94"/>
      <c r="P466" s="255">
        <f>O466*H466</f>
        <v>0</v>
      </c>
      <c r="Q466" s="255">
        <v>0</v>
      </c>
      <c r="R466" s="255">
        <f>Q466*H466</f>
        <v>0</v>
      </c>
      <c r="S466" s="255">
        <v>0</v>
      </c>
      <c r="T466" s="256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57" t="s">
        <v>267</v>
      </c>
      <c r="AT466" s="257" t="s">
        <v>166</v>
      </c>
      <c r="AU466" s="257" t="s">
        <v>88</v>
      </c>
      <c r="AY466" s="18" t="s">
        <v>164</v>
      </c>
      <c r="BE466" s="146">
        <f>IF(N466="základní",J466,0)</f>
        <v>0</v>
      </c>
      <c r="BF466" s="146">
        <f>IF(N466="snížená",J466,0)</f>
        <v>0</v>
      </c>
      <c r="BG466" s="146">
        <f>IF(N466="zákl. přenesená",J466,0)</f>
        <v>0</v>
      </c>
      <c r="BH466" s="146">
        <f>IF(N466="sníž. přenesená",J466,0)</f>
        <v>0</v>
      </c>
      <c r="BI466" s="146">
        <f>IF(N466="nulová",J466,0)</f>
        <v>0</v>
      </c>
      <c r="BJ466" s="18" t="s">
        <v>86</v>
      </c>
      <c r="BK466" s="146">
        <f>ROUND(I466*H466,2)</f>
        <v>0</v>
      </c>
      <c r="BL466" s="18" t="s">
        <v>267</v>
      </c>
      <c r="BM466" s="257" t="s">
        <v>752</v>
      </c>
    </row>
    <row r="467" s="13" customFormat="1">
      <c r="A467" s="13"/>
      <c r="B467" s="258"/>
      <c r="C467" s="259"/>
      <c r="D467" s="260" t="s">
        <v>173</v>
      </c>
      <c r="E467" s="261" t="s">
        <v>1</v>
      </c>
      <c r="F467" s="262" t="s">
        <v>734</v>
      </c>
      <c r="G467" s="259"/>
      <c r="H467" s="263">
        <v>32.229999999999997</v>
      </c>
      <c r="I467" s="264"/>
      <c r="J467" s="259"/>
      <c r="K467" s="259"/>
      <c r="L467" s="265"/>
      <c r="M467" s="266"/>
      <c r="N467" s="267"/>
      <c r="O467" s="267"/>
      <c r="P467" s="267"/>
      <c r="Q467" s="267"/>
      <c r="R467" s="267"/>
      <c r="S467" s="267"/>
      <c r="T467" s="26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9" t="s">
        <v>173</v>
      </c>
      <c r="AU467" s="269" t="s">
        <v>88</v>
      </c>
      <c r="AV467" s="13" t="s">
        <v>88</v>
      </c>
      <c r="AW467" s="13" t="s">
        <v>32</v>
      </c>
      <c r="AX467" s="13" t="s">
        <v>86</v>
      </c>
      <c r="AY467" s="269" t="s">
        <v>164</v>
      </c>
    </row>
    <row r="468" s="2" customFormat="1" ht="24.15" customHeight="1">
      <c r="A468" s="41"/>
      <c r="B468" s="42"/>
      <c r="C468" s="246" t="s">
        <v>753</v>
      </c>
      <c r="D468" s="246" t="s">
        <v>166</v>
      </c>
      <c r="E468" s="247" t="s">
        <v>754</v>
      </c>
      <c r="F468" s="248" t="s">
        <v>755</v>
      </c>
      <c r="G468" s="249" t="s">
        <v>177</v>
      </c>
      <c r="H468" s="250">
        <v>20.280000000000001</v>
      </c>
      <c r="I468" s="251"/>
      <c r="J468" s="252">
        <f>ROUND(I468*H468,2)</f>
        <v>0</v>
      </c>
      <c r="K468" s="248" t="s">
        <v>170</v>
      </c>
      <c r="L468" s="44"/>
      <c r="M468" s="253" t="s">
        <v>1</v>
      </c>
      <c r="N468" s="254" t="s">
        <v>43</v>
      </c>
      <c r="O468" s="94"/>
      <c r="P468" s="255">
        <f>O468*H468</f>
        <v>0</v>
      </c>
      <c r="Q468" s="255">
        <v>0.00012999999999999999</v>
      </c>
      <c r="R468" s="255">
        <f>Q468*H468</f>
        <v>0.0026364000000000001</v>
      </c>
      <c r="S468" s="255">
        <v>0</v>
      </c>
      <c r="T468" s="256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57" t="s">
        <v>267</v>
      </c>
      <c r="AT468" s="257" t="s">
        <v>166</v>
      </c>
      <c r="AU468" s="257" t="s">
        <v>88</v>
      </c>
      <c r="AY468" s="18" t="s">
        <v>164</v>
      </c>
      <c r="BE468" s="146">
        <f>IF(N468="základní",J468,0)</f>
        <v>0</v>
      </c>
      <c r="BF468" s="146">
        <f>IF(N468="snížená",J468,0)</f>
        <v>0</v>
      </c>
      <c r="BG468" s="146">
        <f>IF(N468="zákl. přenesená",J468,0)</f>
        <v>0</v>
      </c>
      <c r="BH468" s="146">
        <f>IF(N468="sníž. přenesená",J468,0)</f>
        <v>0</v>
      </c>
      <c r="BI468" s="146">
        <f>IF(N468="nulová",J468,0)</f>
        <v>0</v>
      </c>
      <c r="BJ468" s="18" t="s">
        <v>86</v>
      </c>
      <c r="BK468" s="146">
        <f>ROUND(I468*H468,2)</f>
        <v>0</v>
      </c>
      <c r="BL468" s="18" t="s">
        <v>267</v>
      </c>
      <c r="BM468" s="257" t="s">
        <v>756</v>
      </c>
    </row>
    <row r="469" s="13" customFormat="1">
      <c r="A469" s="13"/>
      <c r="B469" s="258"/>
      <c r="C469" s="259"/>
      <c r="D469" s="260" t="s">
        <v>173</v>
      </c>
      <c r="E469" s="261" t="s">
        <v>1</v>
      </c>
      <c r="F469" s="262" t="s">
        <v>757</v>
      </c>
      <c r="G469" s="259"/>
      <c r="H469" s="263">
        <v>4.1299999999999999</v>
      </c>
      <c r="I469" s="264"/>
      <c r="J469" s="259"/>
      <c r="K469" s="259"/>
      <c r="L469" s="265"/>
      <c r="M469" s="266"/>
      <c r="N469" s="267"/>
      <c r="O469" s="267"/>
      <c r="P469" s="267"/>
      <c r="Q469" s="267"/>
      <c r="R469" s="267"/>
      <c r="S469" s="267"/>
      <c r="T469" s="26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9" t="s">
        <v>173</v>
      </c>
      <c r="AU469" s="269" t="s">
        <v>88</v>
      </c>
      <c r="AV469" s="13" t="s">
        <v>88</v>
      </c>
      <c r="AW469" s="13" t="s">
        <v>32</v>
      </c>
      <c r="AX469" s="13" t="s">
        <v>78</v>
      </c>
      <c r="AY469" s="269" t="s">
        <v>164</v>
      </c>
    </row>
    <row r="470" s="13" customFormat="1">
      <c r="A470" s="13"/>
      <c r="B470" s="258"/>
      <c r="C470" s="259"/>
      <c r="D470" s="260" t="s">
        <v>173</v>
      </c>
      <c r="E470" s="261" t="s">
        <v>1</v>
      </c>
      <c r="F470" s="262" t="s">
        <v>758</v>
      </c>
      <c r="G470" s="259"/>
      <c r="H470" s="263">
        <v>5.3399999999999999</v>
      </c>
      <c r="I470" s="264"/>
      <c r="J470" s="259"/>
      <c r="K470" s="259"/>
      <c r="L470" s="265"/>
      <c r="M470" s="266"/>
      <c r="N470" s="267"/>
      <c r="O470" s="267"/>
      <c r="P470" s="267"/>
      <c r="Q470" s="267"/>
      <c r="R470" s="267"/>
      <c r="S470" s="267"/>
      <c r="T470" s="26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9" t="s">
        <v>173</v>
      </c>
      <c r="AU470" s="269" t="s">
        <v>88</v>
      </c>
      <c r="AV470" s="13" t="s">
        <v>88</v>
      </c>
      <c r="AW470" s="13" t="s">
        <v>32</v>
      </c>
      <c r="AX470" s="13" t="s">
        <v>78</v>
      </c>
      <c r="AY470" s="269" t="s">
        <v>164</v>
      </c>
    </row>
    <row r="471" s="13" customFormat="1">
      <c r="A471" s="13"/>
      <c r="B471" s="258"/>
      <c r="C471" s="259"/>
      <c r="D471" s="260" t="s">
        <v>173</v>
      </c>
      <c r="E471" s="261" t="s">
        <v>1</v>
      </c>
      <c r="F471" s="262" t="s">
        <v>759</v>
      </c>
      <c r="G471" s="259"/>
      <c r="H471" s="263">
        <v>6.0720000000000001</v>
      </c>
      <c r="I471" s="264"/>
      <c r="J471" s="259"/>
      <c r="K471" s="259"/>
      <c r="L471" s="265"/>
      <c r="M471" s="266"/>
      <c r="N471" s="267"/>
      <c r="O471" s="267"/>
      <c r="P471" s="267"/>
      <c r="Q471" s="267"/>
      <c r="R471" s="267"/>
      <c r="S471" s="267"/>
      <c r="T471" s="26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9" t="s">
        <v>173</v>
      </c>
      <c r="AU471" s="269" t="s">
        <v>88</v>
      </c>
      <c r="AV471" s="13" t="s">
        <v>88</v>
      </c>
      <c r="AW471" s="13" t="s">
        <v>32</v>
      </c>
      <c r="AX471" s="13" t="s">
        <v>78</v>
      </c>
      <c r="AY471" s="269" t="s">
        <v>164</v>
      </c>
    </row>
    <row r="472" s="13" customFormat="1">
      <c r="A472" s="13"/>
      <c r="B472" s="258"/>
      <c r="C472" s="259"/>
      <c r="D472" s="260" t="s">
        <v>173</v>
      </c>
      <c r="E472" s="261" t="s">
        <v>1</v>
      </c>
      <c r="F472" s="262" t="s">
        <v>760</v>
      </c>
      <c r="G472" s="259"/>
      <c r="H472" s="263">
        <v>4.0659999999999998</v>
      </c>
      <c r="I472" s="264"/>
      <c r="J472" s="259"/>
      <c r="K472" s="259"/>
      <c r="L472" s="265"/>
      <c r="M472" s="266"/>
      <c r="N472" s="267"/>
      <c r="O472" s="267"/>
      <c r="P472" s="267"/>
      <c r="Q472" s="267"/>
      <c r="R472" s="267"/>
      <c r="S472" s="267"/>
      <c r="T472" s="26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9" t="s">
        <v>173</v>
      </c>
      <c r="AU472" s="269" t="s">
        <v>88</v>
      </c>
      <c r="AV472" s="13" t="s">
        <v>88</v>
      </c>
      <c r="AW472" s="13" t="s">
        <v>32</v>
      </c>
      <c r="AX472" s="13" t="s">
        <v>78</v>
      </c>
      <c r="AY472" s="269" t="s">
        <v>164</v>
      </c>
    </row>
    <row r="473" s="16" customFormat="1">
      <c r="A473" s="16"/>
      <c r="B473" s="301"/>
      <c r="C473" s="302"/>
      <c r="D473" s="260" t="s">
        <v>173</v>
      </c>
      <c r="E473" s="303" t="s">
        <v>1</v>
      </c>
      <c r="F473" s="304" t="s">
        <v>471</v>
      </c>
      <c r="G473" s="302"/>
      <c r="H473" s="305">
        <v>19.607999999999997</v>
      </c>
      <c r="I473" s="306"/>
      <c r="J473" s="302"/>
      <c r="K473" s="302"/>
      <c r="L473" s="307"/>
      <c r="M473" s="308"/>
      <c r="N473" s="309"/>
      <c r="O473" s="309"/>
      <c r="P473" s="309"/>
      <c r="Q473" s="309"/>
      <c r="R473" s="309"/>
      <c r="S473" s="309"/>
      <c r="T473" s="310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311" t="s">
        <v>173</v>
      </c>
      <c r="AU473" s="311" t="s">
        <v>88</v>
      </c>
      <c r="AV473" s="16" t="s">
        <v>180</v>
      </c>
      <c r="AW473" s="16" t="s">
        <v>32</v>
      </c>
      <c r="AX473" s="16" t="s">
        <v>78</v>
      </c>
      <c r="AY473" s="311" t="s">
        <v>164</v>
      </c>
    </row>
    <row r="474" s="13" customFormat="1">
      <c r="A474" s="13"/>
      <c r="B474" s="258"/>
      <c r="C474" s="259"/>
      <c r="D474" s="260" t="s">
        <v>173</v>
      </c>
      <c r="E474" s="261" t="s">
        <v>1</v>
      </c>
      <c r="F474" s="262" t="s">
        <v>761</v>
      </c>
      <c r="G474" s="259"/>
      <c r="H474" s="263">
        <v>0.67200000000000004</v>
      </c>
      <c r="I474" s="264"/>
      <c r="J474" s="259"/>
      <c r="K474" s="259"/>
      <c r="L474" s="265"/>
      <c r="M474" s="266"/>
      <c r="N474" s="267"/>
      <c r="O474" s="267"/>
      <c r="P474" s="267"/>
      <c r="Q474" s="267"/>
      <c r="R474" s="267"/>
      <c r="S474" s="267"/>
      <c r="T474" s="26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9" t="s">
        <v>173</v>
      </c>
      <c r="AU474" s="269" t="s">
        <v>88</v>
      </c>
      <c r="AV474" s="13" t="s">
        <v>88</v>
      </c>
      <c r="AW474" s="13" t="s">
        <v>32</v>
      </c>
      <c r="AX474" s="13" t="s">
        <v>78</v>
      </c>
      <c r="AY474" s="269" t="s">
        <v>164</v>
      </c>
    </row>
    <row r="475" s="16" customFormat="1">
      <c r="A475" s="16"/>
      <c r="B475" s="301"/>
      <c r="C475" s="302"/>
      <c r="D475" s="260" t="s">
        <v>173</v>
      </c>
      <c r="E475" s="303" t="s">
        <v>1</v>
      </c>
      <c r="F475" s="304" t="s">
        <v>471</v>
      </c>
      <c r="G475" s="302"/>
      <c r="H475" s="305">
        <v>0.67200000000000004</v>
      </c>
      <c r="I475" s="306"/>
      <c r="J475" s="302"/>
      <c r="K475" s="302"/>
      <c r="L475" s="307"/>
      <c r="M475" s="308"/>
      <c r="N475" s="309"/>
      <c r="O475" s="309"/>
      <c r="P475" s="309"/>
      <c r="Q475" s="309"/>
      <c r="R475" s="309"/>
      <c r="S475" s="309"/>
      <c r="T475" s="310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T475" s="311" t="s">
        <v>173</v>
      </c>
      <c r="AU475" s="311" t="s">
        <v>88</v>
      </c>
      <c r="AV475" s="16" t="s">
        <v>180</v>
      </c>
      <c r="AW475" s="16" t="s">
        <v>32</v>
      </c>
      <c r="AX475" s="16" t="s">
        <v>78</v>
      </c>
      <c r="AY475" s="311" t="s">
        <v>164</v>
      </c>
    </row>
    <row r="476" s="14" customFormat="1">
      <c r="A476" s="14"/>
      <c r="B476" s="270"/>
      <c r="C476" s="271"/>
      <c r="D476" s="260" t="s">
        <v>173</v>
      </c>
      <c r="E476" s="272" t="s">
        <v>1</v>
      </c>
      <c r="F476" s="273" t="s">
        <v>199</v>
      </c>
      <c r="G476" s="271"/>
      <c r="H476" s="274">
        <v>20.279999999999998</v>
      </c>
      <c r="I476" s="275"/>
      <c r="J476" s="271"/>
      <c r="K476" s="271"/>
      <c r="L476" s="276"/>
      <c r="M476" s="277"/>
      <c r="N476" s="278"/>
      <c r="O476" s="278"/>
      <c r="P476" s="278"/>
      <c r="Q476" s="278"/>
      <c r="R476" s="278"/>
      <c r="S476" s="278"/>
      <c r="T476" s="27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80" t="s">
        <v>173</v>
      </c>
      <c r="AU476" s="280" t="s">
        <v>88</v>
      </c>
      <c r="AV476" s="14" t="s">
        <v>171</v>
      </c>
      <c r="AW476" s="14" t="s">
        <v>32</v>
      </c>
      <c r="AX476" s="14" t="s">
        <v>86</v>
      </c>
      <c r="AY476" s="280" t="s">
        <v>164</v>
      </c>
    </row>
    <row r="477" s="2" customFormat="1" ht="24.15" customHeight="1">
      <c r="A477" s="41"/>
      <c r="B477" s="42"/>
      <c r="C477" s="246" t="s">
        <v>762</v>
      </c>
      <c r="D477" s="246" t="s">
        <v>166</v>
      </c>
      <c r="E477" s="247" t="s">
        <v>763</v>
      </c>
      <c r="F477" s="248" t="s">
        <v>764</v>
      </c>
      <c r="G477" s="249" t="s">
        <v>177</v>
      </c>
      <c r="H477" s="250">
        <v>20.280000000000001</v>
      </c>
      <c r="I477" s="251"/>
      <c r="J477" s="252">
        <f>ROUND(I477*H477,2)</f>
        <v>0</v>
      </c>
      <c r="K477" s="248" t="s">
        <v>170</v>
      </c>
      <c r="L477" s="44"/>
      <c r="M477" s="253" t="s">
        <v>1</v>
      </c>
      <c r="N477" s="254" t="s">
        <v>43</v>
      </c>
      <c r="O477" s="94"/>
      <c r="P477" s="255">
        <f>O477*H477</f>
        <v>0</v>
      </c>
      <c r="Q477" s="255">
        <v>0.00013999999999999999</v>
      </c>
      <c r="R477" s="255">
        <f>Q477*H477</f>
        <v>0.0028392000000000001</v>
      </c>
      <c r="S477" s="255">
        <v>0</v>
      </c>
      <c r="T477" s="256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57" t="s">
        <v>267</v>
      </c>
      <c r="AT477" s="257" t="s">
        <v>166</v>
      </c>
      <c r="AU477" s="257" t="s">
        <v>88</v>
      </c>
      <c r="AY477" s="18" t="s">
        <v>164</v>
      </c>
      <c r="BE477" s="146">
        <f>IF(N477="základní",J477,0)</f>
        <v>0</v>
      </c>
      <c r="BF477" s="146">
        <f>IF(N477="snížená",J477,0)</f>
        <v>0</v>
      </c>
      <c r="BG477" s="146">
        <f>IF(N477="zákl. přenesená",J477,0)</f>
        <v>0</v>
      </c>
      <c r="BH477" s="146">
        <f>IF(N477="sníž. přenesená",J477,0)</f>
        <v>0</v>
      </c>
      <c r="BI477" s="146">
        <f>IF(N477="nulová",J477,0)</f>
        <v>0</v>
      </c>
      <c r="BJ477" s="18" t="s">
        <v>86</v>
      </c>
      <c r="BK477" s="146">
        <f>ROUND(I477*H477,2)</f>
        <v>0</v>
      </c>
      <c r="BL477" s="18" t="s">
        <v>267</v>
      </c>
      <c r="BM477" s="257" t="s">
        <v>765</v>
      </c>
    </row>
    <row r="478" s="2" customFormat="1" ht="24.15" customHeight="1">
      <c r="A478" s="41"/>
      <c r="B478" s="42"/>
      <c r="C478" s="246" t="s">
        <v>766</v>
      </c>
      <c r="D478" s="246" t="s">
        <v>166</v>
      </c>
      <c r="E478" s="247" t="s">
        <v>767</v>
      </c>
      <c r="F478" s="248" t="s">
        <v>768</v>
      </c>
      <c r="G478" s="249" t="s">
        <v>177</v>
      </c>
      <c r="H478" s="250">
        <v>6.1660000000000004</v>
      </c>
      <c r="I478" s="251"/>
      <c r="J478" s="252">
        <f>ROUND(I478*H478,2)</f>
        <v>0</v>
      </c>
      <c r="K478" s="248" t="s">
        <v>170</v>
      </c>
      <c r="L478" s="44"/>
      <c r="M478" s="253" t="s">
        <v>1</v>
      </c>
      <c r="N478" s="254" t="s">
        <v>43</v>
      </c>
      <c r="O478" s="94"/>
      <c r="P478" s="255">
        <f>O478*H478</f>
        <v>0</v>
      </c>
      <c r="Q478" s="255">
        <v>0.00013999999999999999</v>
      </c>
      <c r="R478" s="255">
        <f>Q478*H478</f>
        <v>0.00086323999999999993</v>
      </c>
      <c r="S478" s="255">
        <v>0</v>
      </c>
      <c r="T478" s="256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57" t="s">
        <v>267</v>
      </c>
      <c r="AT478" s="257" t="s">
        <v>166</v>
      </c>
      <c r="AU478" s="257" t="s">
        <v>88</v>
      </c>
      <c r="AY478" s="18" t="s">
        <v>164</v>
      </c>
      <c r="BE478" s="146">
        <f>IF(N478="základní",J478,0)</f>
        <v>0</v>
      </c>
      <c r="BF478" s="146">
        <f>IF(N478="snížená",J478,0)</f>
        <v>0</v>
      </c>
      <c r="BG478" s="146">
        <f>IF(N478="zákl. přenesená",J478,0)</f>
        <v>0</v>
      </c>
      <c r="BH478" s="146">
        <f>IF(N478="sníž. přenesená",J478,0)</f>
        <v>0</v>
      </c>
      <c r="BI478" s="146">
        <f>IF(N478="nulová",J478,0)</f>
        <v>0</v>
      </c>
      <c r="BJ478" s="18" t="s">
        <v>86</v>
      </c>
      <c r="BK478" s="146">
        <f>ROUND(I478*H478,2)</f>
        <v>0</v>
      </c>
      <c r="BL478" s="18" t="s">
        <v>267</v>
      </c>
      <c r="BM478" s="257" t="s">
        <v>769</v>
      </c>
    </row>
    <row r="479" s="15" customFormat="1">
      <c r="A479" s="15"/>
      <c r="B479" s="281"/>
      <c r="C479" s="282"/>
      <c r="D479" s="260" t="s">
        <v>173</v>
      </c>
      <c r="E479" s="283" t="s">
        <v>1</v>
      </c>
      <c r="F479" s="284" t="s">
        <v>770</v>
      </c>
      <c r="G479" s="282"/>
      <c r="H479" s="283" t="s">
        <v>1</v>
      </c>
      <c r="I479" s="285"/>
      <c r="J479" s="282"/>
      <c r="K479" s="282"/>
      <c r="L479" s="286"/>
      <c r="M479" s="287"/>
      <c r="N479" s="288"/>
      <c r="O479" s="288"/>
      <c r="P479" s="288"/>
      <c r="Q479" s="288"/>
      <c r="R479" s="288"/>
      <c r="S479" s="288"/>
      <c r="T479" s="289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90" t="s">
        <v>173</v>
      </c>
      <c r="AU479" s="290" t="s">
        <v>88</v>
      </c>
      <c r="AV479" s="15" t="s">
        <v>86</v>
      </c>
      <c r="AW479" s="15" t="s">
        <v>32</v>
      </c>
      <c r="AX479" s="15" t="s">
        <v>78</v>
      </c>
      <c r="AY479" s="290" t="s">
        <v>164</v>
      </c>
    </row>
    <row r="480" s="13" customFormat="1">
      <c r="A480" s="13"/>
      <c r="B480" s="258"/>
      <c r="C480" s="259"/>
      <c r="D480" s="260" t="s">
        <v>173</v>
      </c>
      <c r="E480" s="261" t="s">
        <v>1</v>
      </c>
      <c r="F480" s="262" t="s">
        <v>771</v>
      </c>
      <c r="G480" s="259"/>
      <c r="H480" s="263">
        <v>4.3460000000000001</v>
      </c>
      <c r="I480" s="264"/>
      <c r="J480" s="259"/>
      <c r="K480" s="259"/>
      <c r="L480" s="265"/>
      <c r="M480" s="266"/>
      <c r="N480" s="267"/>
      <c r="O480" s="267"/>
      <c r="P480" s="267"/>
      <c r="Q480" s="267"/>
      <c r="R480" s="267"/>
      <c r="S480" s="267"/>
      <c r="T480" s="26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9" t="s">
        <v>173</v>
      </c>
      <c r="AU480" s="269" t="s">
        <v>88</v>
      </c>
      <c r="AV480" s="13" t="s">
        <v>88</v>
      </c>
      <c r="AW480" s="13" t="s">
        <v>32</v>
      </c>
      <c r="AX480" s="13" t="s">
        <v>78</v>
      </c>
      <c r="AY480" s="269" t="s">
        <v>164</v>
      </c>
    </row>
    <row r="481" s="15" customFormat="1">
      <c r="A481" s="15"/>
      <c r="B481" s="281"/>
      <c r="C481" s="282"/>
      <c r="D481" s="260" t="s">
        <v>173</v>
      </c>
      <c r="E481" s="283" t="s">
        <v>1</v>
      </c>
      <c r="F481" s="284" t="s">
        <v>772</v>
      </c>
      <c r="G481" s="282"/>
      <c r="H481" s="283" t="s">
        <v>1</v>
      </c>
      <c r="I481" s="285"/>
      <c r="J481" s="282"/>
      <c r="K481" s="282"/>
      <c r="L481" s="286"/>
      <c r="M481" s="287"/>
      <c r="N481" s="288"/>
      <c r="O481" s="288"/>
      <c r="P481" s="288"/>
      <c r="Q481" s="288"/>
      <c r="R481" s="288"/>
      <c r="S481" s="288"/>
      <c r="T481" s="289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90" t="s">
        <v>173</v>
      </c>
      <c r="AU481" s="290" t="s">
        <v>88</v>
      </c>
      <c r="AV481" s="15" t="s">
        <v>86</v>
      </c>
      <c r="AW481" s="15" t="s">
        <v>32</v>
      </c>
      <c r="AX481" s="15" t="s">
        <v>78</v>
      </c>
      <c r="AY481" s="290" t="s">
        <v>164</v>
      </c>
    </row>
    <row r="482" s="13" customFormat="1">
      <c r="A482" s="13"/>
      <c r="B482" s="258"/>
      <c r="C482" s="259"/>
      <c r="D482" s="260" t="s">
        <v>173</v>
      </c>
      <c r="E482" s="261" t="s">
        <v>1</v>
      </c>
      <c r="F482" s="262" t="s">
        <v>773</v>
      </c>
      <c r="G482" s="259"/>
      <c r="H482" s="263">
        <v>1.8200000000000001</v>
      </c>
      <c r="I482" s="264"/>
      <c r="J482" s="259"/>
      <c r="K482" s="259"/>
      <c r="L482" s="265"/>
      <c r="M482" s="266"/>
      <c r="N482" s="267"/>
      <c r="O482" s="267"/>
      <c r="P482" s="267"/>
      <c r="Q482" s="267"/>
      <c r="R482" s="267"/>
      <c r="S482" s="267"/>
      <c r="T482" s="26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9" t="s">
        <v>173</v>
      </c>
      <c r="AU482" s="269" t="s">
        <v>88</v>
      </c>
      <c r="AV482" s="13" t="s">
        <v>88</v>
      </c>
      <c r="AW482" s="13" t="s">
        <v>32</v>
      </c>
      <c r="AX482" s="13" t="s">
        <v>78</v>
      </c>
      <c r="AY482" s="269" t="s">
        <v>164</v>
      </c>
    </row>
    <row r="483" s="14" customFormat="1">
      <c r="A483" s="14"/>
      <c r="B483" s="270"/>
      <c r="C483" s="271"/>
      <c r="D483" s="260" t="s">
        <v>173</v>
      </c>
      <c r="E483" s="272" t="s">
        <v>1</v>
      </c>
      <c r="F483" s="273" t="s">
        <v>199</v>
      </c>
      <c r="G483" s="271"/>
      <c r="H483" s="274">
        <v>6.1660000000000004</v>
      </c>
      <c r="I483" s="275"/>
      <c r="J483" s="271"/>
      <c r="K483" s="271"/>
      <c r="L483" s="276"/>
      <c r="M483" s="277"/>
      <c r="N483" s="278"/>
      <c r="O483" s="278"/>
      <c r="P483" s="278"/>
      <c r="Q483" s="278"/>
      <c r="R483" s="278"/>
      <c r="S483" s="278"/>
      <c r="T483" s="27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80" t="s">
        <v>173</v>
      </c>
      <c r="AU483" s="280" t="s">
        <v>88</v>
      </c>
      <c r="AV483" s="14" t="s">
        <v>171</v>
      </c>
      <c r="AW483" s="14" t="s">
        <v>32</v>
      </c>
      <c r="AX483" s="14" t="s">
        <v>86</v>
      </c>
      <c r="AY483" s="280" t="s">
        <v>164</v>
      </c>
    </row>
    <row r="484" s="2" customFormat="1" ht="24.15" customHeight="1">
      <c r="A484" s="41"/>
      <c r="B484" s="42"/>
      <c r="C484" s="246" t="s">
        <v>774</v>
      </c>
      <c r="D484" s="246" t="s">
        <v>166</v>
      </c>
      <c r="E484" s="247" t="s">
        <v>775</v>
      </c>
      <c r="F484" s="248" t="s">
        <v>776</v>
      </c>
      <c r="G484" s="249" t="s">
        <v>177</v>
      </c>
      <c r="H484" s="250">
        <v>12.332000000000001</v>
      </c>
      <c r="I484" s="251"/>
      <c r="J484" s="252">
        <f>ROUND(I484*H484,2)</f>
        <v>0</v>
      </c>
      <c r="K484" s="248" t="s">
        <v>170</v>
      </c>
      <c r="L484" s="44"/>
      <c r="M484" s="253" t="s">
        <v>1</v>
      </c>
      <c r="N484" s="254" t="s">
        <v>43</v>
      </c>
      <c r="O484" s="94"/>
      <c r="P484" s="255">
        <f>O484*H484</f>
        <v>0</v>
      </c>
      <c r="Q484" s="255">
        <v>0.00012</v>
      </c>
      <c r="R484" s="255">
        <f>Q484*H484</f>
        <v>0.0014798400000000001</v>
      </c>
      <c r="S484" s="255">
        <v>0</v>
      </c>
      <c r="T484" s="256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57" t="s">
        <v>267</v>
      </c>
      <c r="AT484" s="257" t="s">
        <v>166</v>
      </c>
      <c r="AU484" s="257" t="s">
        <v>88</v>
      </c>
      <c r="AY484" s="18" t="s">
        <v>164</v>
      </c>
      <c r="BE484" s="146">
        <f>IF(N484="základní",J484,0)</f>
        <v>0</v>
      </c>
      <c r="BF484" s="146">
        <f>IF(N484="snížená",J484,0)</f>
        <v>0</v>
      </c>
      <c r="BG484" s="146">
        <f>IF(N484="zákl. přenesená",J484,0)</f>
        <v>0</v>
      </c>
      <c r="BH484" s="146">
        <f>IF(N484="sníž. přenesená",J484,0)</f>
        <v>0</v>
      </c>
      <c r="BI484" s="146">
        <f>IF(N484="nulová",J484,0)</f>
        <v>0</v>
      </c>
      <c r="BJ484" s="18" t="s">
        <v>86</v>
      </c>
      <c r="BK484" s="146">
        <f>ROUND(I484*H484,2)</f>
        <v>0</v>
      </c>
      <c r="BL484" s="18" t="s">
        <v>267</v>
      </c>
      <c r="BM484" s="257" t="s">
        <v>777</v>
      </c>
    </row>
    <row r="485" s="15" customFormat="1">
      <c r="A485" s="15"/>
      <c r="B485" s="281"/>
      <c r="C485" s="282"/>
      <c r="D485" s="260" t="s">
        <v>173</v>
      </c>
      <c r="E485" s="283" t="s">
        <v>1</v>
      </c>
      <c r="F485" s="284" t="s">
        <v>770</v>
      </c>
      <c r="G485" s="282"/>
      <c r="H485" s="283" t="s">
        <v>1</v>
      </c>
      <c r="I485" s="285"/>
      <c r="J485" s="282"/>
      <c r="K485" s="282"/>
      <c r="L485" s="286"/>
      <c r="M485" s="287"/>
      <c r="N485" s="288"/>
      <c r="O485" s="288"/>
      <c r="P485" s="288"/>
      <c r="Q485" s="288"/>
      <c r="R485" s="288"/>
      <c r="S485" s="288"/>
      <c r="T485" s="289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90" t="s">
        <v>173</v>
      </c>
      <c r="AU485" s="290" t="s">
        <v>88</v>
      </c>
      <c r="AV485" s="15" t="s">
        <v>86</v>
      </c>
      <c r="AW485" s="15" t="s">
        <v>32</v>
      </c>
      <c r="AX485" s="15" t="s">
        <v>78</v>
      </c>
      <c r="AY485" s="290" t="s">
        <v>164</v>
      </c>
    </row>
    <row r="486" s="13" customFormat="1">
      <c r="A486" s="13"/>
      <c r="B486" s="258"/>
      <c r="C486" s="259"/>
      <c r="D486" s="260" t="s">
        <v>173</v>
      </c>
      <c r="E486" s="261" t="s">
        <v>1</v>
      </c>
      <c r="F486" s="262" t="s">
        <v>778</v>
      </c>
      <c r="G486" s="259"/>
      <c r="H486" s="263">
        <v>8.6910000000000007</v>
      </c>
      <c r="I486" s="264"/>
      <c r="J486" s="259"/>
      <c r="K486" s="259"/>
      <c r="L486" s="265"/>
      <c r="M486" s="266"/>
      <c r="N486" s="267"/>
      <c r="O486" s="267"/>
      <c r="P486" s="267"/>
      <c r="Q486" s="267"/>
      <c r="R486" s="267"/>
      <c r="S486" s="267"/>
      <c r="T486" s="26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9" t="s">
        <v>173</v>
      </c>
      <c r="AU486" s="269" t="s">
        <v>88</v>
      </c>
      <c r="AV486" s="13" t="s">
        <v>88</v>
      </c>
      <c r="AW486" s="13" t="s">
        <v>32</v>
      </c>
      <c r="AX486" s="13" t="s">
        <v>78</v>
      </c>
      <c r="AY486" s="269" t="s">
        <v>164</v>
      </c>
    </row>
    <row r="487" s="15" customFormat="1">
      <c r="A487" s="15"/>
      <c r="B487" s="281"/>
      <c r="C487" s="282"/>
      <c r="D487" s="260" t="s">
        <v>173</v>
      </c>
      <c r="E487" s="283" t="s">
        <v>1</v>
      </c>
      <c r="F487" s="284" t="s">
        <v>772</v>
      </c>
      <c r="G487" s="282"/>
      <c r="H487" s="283" t="s">
        <v>1</v>
      </c>
      <c r="I487" s="285"/>
      <c r="J487" s="282"/>
      <c r="K487" s="282"/>
      <c r="L487" s="286"/>
      <c r="M487" s="287"/>
      <c r="N487" s="288"/>
      <c r="O487" s="288"/>
      <c r="P487" s="288"/>
      <c r="Q487" s="288"/>
      <c r="R487" s="288"/>
      <c r="S487" s="288"/>
      <c r="T487" s="289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90" t="s">
        <v>173</v>
      </c>
      <c r="AU487" s="290" t="s">
        <v>88</v>
      </c>
      <c r="AV487" s="15" t="s">
        <v>86</v>
      </c>
      <c r="AW487" s="15" t="s">
        <v>32</v>
      </c>
      <c r="AX487" s="15" t="s">
        <v>78</v>
      </c>
      <c r="AY487" s="290" t="s">
        <v>164</v>
      </c>
    </row>
    <row r="488" s="13" customFormat="1">
      <c r="A488" s="13"/>
      <c r="B488" s="258"/>
      <c r="C488" s="259"/>
      <c r="D488" s="260" t="s">
        <v>173</v>
      </c>
      <c r="E488" s="261" t="s">
        <v>1</v>
      </c>
      <c r="F488" s="262" t="s">
        <v>779</v>
      </c>
      <c r="G488" s="259"/>
      <c r="H488" s="263">
        <v>3.641</v>
      </c>
      <c r="I488" s="264"/>
      <c r="J488" s="259"/>
      <c r="K488" s="259"/>
      <c r="L488" s="265"/>
      <c r="M488" s="266"/>
      <c r="N488" s="267"/>
      <c r="O488" s="267"/>
      <c r="P488" s="267"/>
      <c r="Q488" s="267"/>
      <c r="R488" s="267"/>
      <c r="S488" s="267"/>
      <c r="T488" s="26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9" t="s">
        <v>173</v>
      </c>
      <c r="AU488" s="269" t="s">
        <v>88</v>
      </c>
      <c r="AV488" s="13" t="s">
        <v>88</v>
      </c>
      <c r="AW488" s="13" t="s">
        <v>32</v>
      </c>
      <c r="AX488" s="13" t="s">
        <v>78</v>
      </c>
      <c r="AY488" s="269" t="s">
        <v>164</v>
      </c>
    </row>
    <row r="489" s="14" customFormat="1">
      <c r="A489" s="14"/>
      <c r="B489" s="270"/>
      <c r="C489" s="271"/>
      <c r="D489" s="260" t="s">
        <v>173</v>
      </c>
      <c r="E489" s="272" t="s">
        <v>1</v>
      </c>
      <c r="F489" s="273" t="s">
        <v>199</v>
      </c>
      <c r="G489" s="271"/>
      <c r="H489" s="274">
        <v>12.332000000000001</v>
      </c>
      <c r="I489" s="275"/>
      <c r="J489" s="271"/>
      <c r="K489" s="271"/>
      <c r="L489" s="276"/>
      <c r="M489" s="277"/>
      <c r="N489" s="278"/>
      <c r="O489" s="278"/>
      <c r="P489" s="278"/>
      <c r="Q489" s="278"/>
      <c r="R489" s="278"/>
      <c r="S489" s="278"/>
      <c r="T489" s="27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80" t="s">
        <v>173</v>
      </c>
      <c r="AU489" s="280" t="s">
        <v>88</v>
      </c>
      <c r="AV489" s="14" t="s">
        <v>171</v>
      </c>
      <c r="AW489" s="14" t="s">
        <v>32</v>
      </c>
      <c r="AX489" s="14" t="s">
        <v>86</v>
      </c>
      <c r="AY489" s="280" t="s">
        <v>164</v>
      </c>
    </row>
    <row r="490" s="12" customFormat="1" ht="22.8" customHeight="1">
      <c r="A490" s="12"/>
      <c r="B490" s="231"/>
      <c r="C490" s="232"/>
      <c r="D490" s="233" t="s">
        <v>77</v>
      </c>
      <c r="E490" s="244" t="s">
        <v>780</v>
      </c>
      <c r="F490" s="244" t="s">
        <v>781</v>
      </c>
      <c r="G490" s="232"/>
      <c r="H490" s="232"/>
      <c r="I490" s="235"/>
      <c r="J490" s="245">
        <f>BK490</f>
        <v>0</v>
      </c>
      <c r="K490" s="232"/>
      <c r="L490" s="236"/>
      <c r="M490" s="237"/>
      <c r="N490" s="238"/>
      <c r="O490" s="238"/>
      <c r="P490" s="239">
        <f>SUM(P491:P514)</f>
        <v>0</v>
      </c>
      <c r="Q490" s="238"/>
      <c r="R490" s="239">
        <f>SUM(R491:R514)</f>
        <v>0.094410419999999995</v>
      </c>
      <c r="S490" s="238"/>
      <c r="T490" s="240">
        <f>SUM(T491:T514)</f>
        <v>0.013859999999999999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41" t="s">
        <v>88</v>
      </c>
      <c r="AT490" s="242" t="s">
        <v>77</v>
      </c>
      <c r="AU490" s="242" t="s">
        <v>86</v>
      </c>
      <c r="AY490" s="241" t="s">
        <v>164</v>
      </c>
      <c r="BK490" s="243">
        <f>SUM(BK491:BK514)</f>
        <v>0</v>
      </c>
    </row>
    <row r="491" s="2" customFormat="1" ht="24.15" customHeight="1">
      <c r="A491" s="41"/>
      <c r="B491" s="42"/>
      <c r="C491" s="246" t="s">
        <v>782</v>
      </c>
      <c r="D491" s="246" t="s">
        <v>166</v>
      </c>
      <c r="E491" s="247" t="s">
        <v>783</v>
      </c>
      <c r="F491" s="248" t="s">
        <v>784</v>
      </c>
      <c r="G491" s="249" t="s">
        <v>177</v>
      </c>
      <c r="H491" s="250">
        <v>92.400000000000006</v>
      </c>
      <c r="I491" s="251"/>
      <c r="J491" s="252">
        <f>ROUND(I491*H491,2)</f>
        <v>0</v>
      </c>
      <c r="K491" s="248" t="s">
        <v>170</v>
      </c>
      <c r="L491" s="44"/>
      <c r="M491" s="253" t="s">
        <v>1</v>
      </c>
      <c r="N491" s="254" t="s">
        <v>43</v>
      </c>
      <c r="O491" s="94"/>
      <c r="P491" s="255">
        <f>O491*H491</f>
        <v>0</v>
      </c>
      <c r="Q491" s="255">
        <v>0</v>
      </c>
      <c r="R491" s="255">
        <f>Q491*H491</f>
        <v>0</v>
      </c>
      <c r="S491" s="255">
        <v>0</v>
      </c>
      <c r="T491" s="256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57" t="s">
        <v>267</v>
      </c>
      <c r="AT491" s="257" t="s">
        <v>166</v>
      </c>
      <c r="AU491" s="257" t="s">
        <v>88</v>
      </c>
      <c r="AY491" s="18" t="s">
        <v>164</v>
      </c>
      <c r="BE491" s="146">
        <f>IF(N491="základní",J491,0)</f>
        <v>0</v>
      </c>
      <c r="BF491" s="146">
        <f>IF(N491="snížená",J491,0)</f>
        <v>0</v>
      </c>
      <c r="BG491" s="146">
        <f>IF(N491="zákl. přenesená",J491,0)</f>
        <v>0</v>
      </c>
      <c r="BH491" s="146">
        <f>IF(N491="sníž. přenesená",J491,0)</f>
        <v>0</v>
      </c>
      <c r="BI491" s="146">
        <f>IF(N491="nulová",J491,0)</f>
        <v>0</v>
      </c>
      <c r="BJ491" s="18" t="s">
        <v>86</v>
      </c>
      <c r="BK491" s="146">
        <f>ROUND(I491*H491,2)</f>
        <v>0</v>
      </c>
      <c r="BL491" s="18" t="s">
        <v>267</v>
      </c>
      <c r="BM491" s="257" t="s">
        <v>785</v>
      </c>
    </row>
    <row r="492" s="13" customFormat="1">
      <c r="A492" s="13"/>
      <c r="B492" s="258"/>
      <c r="C492" s="259"/>
      <c r="D492" s="260" t="s">
        <v>173</v>
      </c>
      <c r="E492" s="261" t="s">
        <v>1</v>
      </c>
      <c r="F492" s="262" t="s">
        <v>786</v>
      </c>
      <c r="G492" s="259"/>
      <c r="H492" s="263">
        <v>5.9500000000000002</v>
      </c>
      <c r="I492" s="264"/>
      <c r="J492" s="259"/>
      <c r="K492" s="259"/>
      <c r="L492" s="265"/>
      <c r="M492" s="266"/>
      <c r="N492" s="267"/>
      <c r="O492" s="267"/>
      <c r="P492" s="267"/>
      <c r="Q492" s="267"/>
      <c r="R492" s="267"/>
      <c r="S492" s="267"/>
      <c r="T492" s="26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9" t="s">
        <v>173</v>
      </c>
      <c r="AU492" s="269" t="s">
        <v>88</v>
      </c>
      <c r="AV492" s="13" t="s">
        <v>88</v>
      </c>
      <c r="AW492" s="13" t="s">
        <v>32</v>
      </c>
      <c r="AX492" s="13" t="s">
        <v>78</v>
      </c>
      <c r="AY492" s="269" t="s">
        <v>164</v>
      </c>
    </row>
    <row r="493" s="13" customFormat="1">
      <c r="A493" s="13"/>
      <c r="B493" s="258"/>
      <c r="C493" s="259"/>
      <c r="D493" s="260" t="s">
        <v>173</v>
      </c>
      <c r="E493" s="261" t="s">
        <v>1</v>
      </c>
      <c r="F493" s="262" t="s">
        <v>787</v>
      </c>
      <c r="G493" s="259"/>
      <c r="H493" s="263">
        <v>7</v>
      </c>
      <c r="I493" s="264"/>
      <c r="J493" s="259"/>
      <c r="K493" s="259"/>
      <c r="L493" s="265"/>
      <c r="M493" s="266"/>
      <c r="N493" s="267"/>
      <c r="O493" s="267"/>
      <c r="P493" s="267"/>
      <c r="Q493" s="267"/>
      <c r="R493" s="267"/>
      <c r="S493" s="267"/>
      <c r="T493" s="26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9" t="s">
        <v>173</v>
      </c>
      <c r="AU493" s="269" t="s">
        <v>88</v>
      </c>
      <c r="AV493" s="13" t="s">
        <v>88</v>
      </c>
      <c r="AW493" s="13" t="s">
        <v>32</v>
      </c>
      <c r="AX493" s="13" t="s">
        <v>78</v>
      </c>
      <c r="AY493" s="269" t="s">
        <v>164</v>
      </c>
    </row>
    <row r="494" s="13" customFormat="1">
      <c r="A494" s="13"/>
      <c r="B494" s="258"/>
      <c r="C494" s="259"/>
      <c r="D494" s="260" t="s">
        <v>173</v>
      </c>
      <c r="E494" s="261" t="s">
        <v>1</v>
      </c>
      <c r="F494" s="262" t="s">
        <v>788</v>
      </c>
      <c r="G494" s="259"/>
      <c r="H494" s="263">
        <v>7.7000000000000002</v>
      </c>
      <c r="I494" s="264"/>
      <c r="J494" s="259"/>
      <c r="K494" s="259"/>
      <c r="L494" s="265"/>
      <c r="M494" s="266"/>
      <c r="N494" s="267"/>
      <c r="O494" s="267"/>
      <c r="P494" s="267"/>
      <c r="Q494" s="267"/>
      <c r="R494" s="267"/>
      <c r="S494" s="267"/>
      <c r="T494" s="26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9" t="s">
        <v>173</v>
      </c>
      <c r="AU494" s="269" t="s">
        <v>88</v>
      </c>
      <c r="AV494" s="13" t="s">
        <v>88</v>
      </c>
      <c r="AW494" s="13" t="s">
        <v>32</v>
      </c>
      <c r="AX494" s="13" t="s">
        <v>78</v>
      </c>
      <c r="AY494" s="269" t="s">
        <v>164</v>
      </c>
    </row>
    <row r="495" s="13" customFormat="1">
      <c r="A495" s="13"/>
      <c r="B495" s="258"/>
      <c r="C495" s="259"/>
      <c r="D495" s="260" t="s">
        <v>173</v>
      </c>
      <c r="E495" s="261" t="s">
        <v>1</v>
      </c>
      <c r="F495" s="262" t="s">
        <v>789</v>
      </c>
      <c r="G495" s="259"/>
      <c r="H495" s="263">
        <v>71.75</v>
      </c>
      <c r="I495" s="264"/>
      <c r="J495" s="259"/>
      <c r="K495" s="259"/>
      <c r="L495" s="265"/>
      <c r="M495" s="266"/>
      <c r="N495" s="267"/>
      <c r="O495" s="267"/>
      <c r="P495" s="267"/>
      <c r="Q495" s="267"/>
      <c r="R495" s="267"/>
      <c r="S495" s="267"/>
      <c r="T495" s="26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9" t="s">
        <v>173</v>
      </c>
      <c r="AU495" s="269" t="s">
        <v>88</v>
      </c>
      <c r="AV495" s="13" t="s">
        <v>88</v>
      </c>
      <c r="AW495" s="13" t="s">
        <v>32</v>
      </c>
      <c r="AX495" s="13" t="s">
        <v>78</v>
      </c>
      <c r="AY495" s="269" t="s">
        <v>164</v>
      </c>
    </row>
    <row r="496" s="14" customFormat="1">
      <c r="A496" s="14"/>
      <c r="B496" s="270"/>
      <c r="C496" s="271"/>
      <c r="D496" s="260" t="s">
        <v>173</v>
      </c>
      <c r="E496" s="272" t="s">
        <v>1</v>
      </c>
      <c r="F496" s="273" t="s">
        <v>199</v>
      </c>
      <c r="G496" s="271"/>
      <c r="H496" s="274">
        <v>92.400000000000006</v>
      </c>
      <c r="I496" s="275"/>
      <c r="J496" s="271"/>
      <c r="K496" s="271"/>
      <c r="L496" s="276"/>
      <c r="M496" s="277"/>
      <c r="N496" s="278"/>
      <c r="O496" s="278"/>
      <c r="P496" s="278"/>
      <c r="Q496" s="278"/>
      <c r="R496" s="278"/>
      <c r="S496" s="278"/>
      <c r="T496" s="27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80" t="s">
        <v>173</v>
      </c>
      <c r="AU496" s="280" t="s">
        <v>88</v>
      </c>
      <c r="AV496" s="14" t="s">
        <v>171</v>
      </c>
      <c r="AW496" s="14" t="s">
        <v>32</v>
      </c>
      <c r="AX496" s="14" t="s">
        <v>86</v>
      </c>
      <c r="AY496" s="280" t="s">
        <v>164</v>
      </c>
    </row>
    <row r="497" s="2" customFormat="1" ht="24.15" customHeight="1">
      <c r="A497" s="41"/>
      <c r="B497" s="42"/>
      <c r="C497" s="246" t="s">
        <v>790</v>
      </c>
      <c r="D497" s="246" t="s">
        <v>166</v>
      </c>
      <c r="E497" s="247" t="s">
        <v>791</v>
      </c>
      <c r="F497" s="248" t="s">
        <v>792</v>
      </c>
      <c r="G497" s="249" t="s">
        <v>177</v>
      </c>
      <c r="H497" s="250">
        <v>92.400000000000006</v>
      </c>
      <c r="I497" s="251"/>
      <c r="J497" s="252">
        <f>ROUND(I497*H497,2)</f>
        <v>0</v>
      </c>
      <c r="K497" s="248" t="s">
        <v>170</v>
      </c>
      <c r="L497" s="44"/>
      <c r="M497" s="253" t="s">
        <v>1</v>
      </c>
      <c r="N497" s="254" t="s">
        <v>43</v>
      </c>
      <c r="O497" s="94"/>
      <c r="P497" s="255">
        <f>O497*H497</f>
        <v>0</v>
      </c>
      <c r="Q497" s="255">
        <v>0</v>
      </c>
      <c r="R497" s="255">
        <f>Q497*H497</f>
        <v>0</v>
      </c>
      <c r="S497" s="255">
        <v>0.00014999999999999999</v>
      </c>
      <c r="T497" s="256">
        <f>S497*H497</f>
        <v>0.013859999999999999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57" t="s">
        <v>267</v>
      </c>
      <c r="AT497" s="257" t="s">
        <v>166</v>
      </c>
      <c r="AU497" s="257" t="s">
        <v>88</v>
      </c>
      <c r="AY497" s="18" t="s">
        <v>164</v>
      </c>
      <c r="BE497" s="146">
        <f>IF(N497="základní",J497,0)</f>
        <v>0</v>
      </c>
      <c r="BF497" s="146">
        <f>IF(N497="snížená",J497,0)</f>
        <v>0</v>
      </c>
      <c r="BG497" s="146">
        <f>IF(N497="zákl. přenesená",J497,0)</f>
        <v>0</v>
      </c>
      <c r="BH497" s="146">
        <f>IF(N497="sníž. přenesená",J497,0)</f>
        <v>0</v>
      </c>
      <c r="BI497" s="146">
        <f>IF(N497="nulová",J497,0)</f>
        <v>0</v>
      </c>
      <c r="BJ497" s="18" t="s">
        <v>86</v>
      </c>
      <c r="BK497" s="146">
        <f>ROUND(I497*H497,2)</f>
        <v>0</v>
      </c>
      <c r="BL497" s="18" t="s">
        <v>267</v>
      </c>
      <c r="BM497" s="257" t="s">
        <v>793</v>
      </c>
    </row>
    <row r="498" s="2" customFormat="1" ht="24.15" customHeight="1">
      <c r="A498" s="41"/>
      <c r="B498" s="42"/>
      <c r="C498" s="246" t="s">
        <v>794</v>
      </c>
      <c r="D498" s="246" t="s">
        <v>166</v>
      </c>
      <c r="E498" s="247" t="s">
        <v>795</v>
      </c>
      <c r="F498" s="248" t="s">
        <v>796</v>
      </c>
      <c r="G498" s="249" t="s">
        <v>177</v>
      </c>
      <c r="H498" s="250">
        <v>203.68700000000001</v>
      </c>
      <c r="I498" s="251"/>
      <c r="J498" s="252">
        <f>ROUND(I498*H498,2)</f>
        <v>0</v>
      </c>
      <c r="K498" s="248" t="s">
        <v>170</v>
      </c>
      <c r="L498" s="44"/>
      <c r="M498" s="253" t="s">
        <v>1</v>
      </c>
      <c r="N498" s="254" t="s">
        <v>43</v>
      </c>
      <c r="O498" s="94"/>
      <c r="P498" s="255">
        <f>O498*H498</f>
        <v>0</v>
      </c>
      <c r="Q498" s="255">
        <v>0.00020000000000000001</v>
      </c>
      <c r="R498" s="255">
        <f>Q498*H498</f>
        <v>0.040737400000000007</v>
      </c>
      <c r="S498" s="255">
        <v>0</v>
      </c>
      <c r="T498" s="256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57" t="s">
        <v>267</v>
      </c>
      <c r="AT498" s="257" t="s">
        <v>166</v>
      </c>
      <c r="AU498" s="257" t="s">
        <v>88</v>
      </c>
      <c r="AY498" s="18" t="s">
        <v>164</v>
      </c>
      <c r="BE498" s="146">
        <f>IF(N498="základní",J498,0)</f>
        <v>0</v>
      </c>
      <c r="BF498" s="146">
        <f>IF(N498="snížená",J498,0)</f>
        <v>0</v>
      </c>
      <c r="BG498" s="146">
        <f>IF(N498="zákl. přenesená",J498,0)</f>
        <v>0</v>
      </c>
      <c r="BH498" s="146">
        <f>IF(N498="sníž. přenesená",J498,0)</f>
        <v>0</v>
      </c>
      <c r="BI498" s="146">
        <f>IF(N498="nulová",J498,0)</f>
        <v>0</v>
      </c>
      <c r="BJ498" s="18" t="s">
        <v>86</v>
      </c>
      <c r="BK498" s="146">
        <f>ROUND(I498*H498,2)</f>
        <v>0</v>
      </c>
      <c r="BL498" s="18" t="s">
        <v>267</v>
      </c>
      <c r="BM498" s="257" t="s">
        <v>797</v>
      </c>
    </row>
    <row r="499" s="13" customFormat="1">
      <c r="A499" s="13"/>
      <c r="B499" s="258"/>
      <c r="C499" s="259"/>
      <c r="D499" s="260" t="s">
        <v>173</v>
      </c>
      <c r="E499" s="261" t="s">
        <v>1</v>
      </c>
      <c r="F499" s="262" t="s">
        <v>786</v>
      </c>
      <c r="G499" s="259"/>
      <c r="H499" s="263">
        <v>5.9500000000000002</v>
      </c>
      <c r="I499" s="264"/>
      <c r="J499" s="259"/>
      <c r="K499" s="259"/>
      <c r="L499" s="265"/>
      <c r="M499" s="266"/>
      <c r="N499" s="267"/>
      <c r="O499" s="267"/>
      <c r="P499" s="267"/>
      <c r="Q499" s="267"/>
      <c r="R499" s="267"/>
      <c r="S499" s="267"/>
      <c r="T499" s="26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9" t="s">
        <v>173</v>
      </c>
      <c r="AU499" s="269" t="s">
        <v>88</v>
      </c>
      <c r="AV499" s="13" t="s">
        <v>88</v>
      </c>
      <c r="AW499" s="13" t="s">
        <v>32</v>
      </c>
      <c r="AX499" s="13" t="s">
        <v>78</v>
      </c>
      <c r="AY499" s="269" t="s">
        <v>164</v>
      </c>
    </row>
    <row r="500" s="13" customFormat="1">
      <c r="A500" s="13"/>
      <c r="B500" s="258"/>
      <c r="C500" s="259"/>
      <c r="D500" s="260" t="s">
        <v>173</v>
      </c>
      <c r="E500" s="261" t="s">
        <v>1</v>
      </c>
      <c r="F500" s="262" t="s">
        <v>787</v>
      </c>
      <c r="G500" s="259"/>
      <c r="H500" s="263">
        <v>7</v>
      </c>
      <c r="I500" s="264"/>
      <c r="J500" s="259"/>
      <c r="K500" s="259"/>
      <c r="L500" s="265"/>
      <c r="M500" s="266"/>
      <c r="N500" s="267"/>
      <c r="O500" s="267"/>
      <c r="P500" s="267"/>
      <c r="Q500" s="267"/>
      <c r="R500" s="267"/>
      <c r="S500" s="267"/>
      <c r="T500" s="26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9" t="s">
        <v>173</v>
      </c>
      <c r="AU500" s="269" t="s">
        <v>88</v>
      </c>
      <c r="AV500" s="13" t="s">
        <v>88</v>
      </c>
      <c r="AW500" s="13" t="s">
        <v>32</v>
      </c>
      <c r="AX500" s="13" t="s">
        <v>78</v>
      </c>
      <c r="AY500" s="269" t="s">
        <v>164</v>
      </c>
    </row>
    <row r="501" s="13" customFormat="1">
      <c r="A501" s="13"/>
      <c r="B501" s="258"/>
      <c r="C501" s="259"/>
      <c r="D501" s="260" t="s">
        <v>173</v>
      </c>
      <c r="E501" s="261" t="s">
        <v>1</v>
      </c>
      <c r="F501" s="262" t="s">
        <v>788</v>
      </c>
      <c r="G501" s="259"/>
      <c r="H501" s="263">
        <v>7.7000000000000002</v>
      </c>
      <c r="I501" s="264"/>
      <c r="J501" s="259"/>
      <c r="K501" s="259"/>
      <c r="L501" s="265"/>
      <c r="M501" s="266"/>
      <c r="N501" s="267"/>
      <c r="O501" s="267"/>
      <c r="P501" s="267"/>
      <c r="Q501" s="267"/>
      <c r="R501" s="267"/>
      <c r="S501" s="267"/>
      <c r="T501" s="26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9" t="s">
        <v>173</v>
      </c>
      <c r="AU501" s="269" t="s">
        <v>88</v>
      </c>
      <c r="AV501" s="13" t="s">
        <v>88</v>
      </c>
      <c r="AW501" s="13" t="s">
        <v>32</v>
      </c>
      <c r="AX501" s="13" t="s">
        <v>78</v>
      </c>
      <c r="AY501" s="269" t="s">
        <v>164</v>
      </c>
    </row>
    <row r="502" s="13" customFormat="1">
      <c r="A502" s="13"/>
      <c r="B502" s="258"/>
      <c r="C502" s="259"/>
      <c r="D502" s="260" t="s">
        <v>173</v>
      </c>
      <c r="E502" s="261" t="s">
        <v>1</v>
      </c>
      <c r="F502" s="262" t="s">
        <v>789</v>
      </c>
      <c r="G502" s="259"/>
      <c r="H502" s="263">
        <v>71.75</v>
      </c>
      <c r="I502" s="264"/>
      <c r="J502" s="259"/>
      <c r="K502" s="259"/>
      <c r="L502" s="265"/>
      <c r="M502" s="266"/>
      <c r="N502" s="267"/>
      <c r="O502" s="267"/>
      <c r="P502" s="267"/>
      <c r="Q502" s="267"/>
      <c r="R502" s="267"/>
      <c r="S502" s="267"/>
      <c r="T502" s="26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9" t="s">
        <v>173</v>
      </c>
      <c r="AU502" s="269" t="s">
        <v>88</v>
      </c>
      <c r="AV502" s="13" t="s">
        <v>88</v>
      </c>
      <c r="AW502" s="13" t="s">
        <v>32</v>
      </c>
      <c r="AX502" s="13" t="s">
        <v>78</v>
      </c>
      <c r="AY502" s="269" t="s">
        <v>164</v>
      </c>
    </row>
    <row r="503" s="16" customFormat="1">
      <c r="A503" s="16"/>
      <c r="B503" s="301"/>
      <c r="C503" s="302"/>
      <c r="D503" s="260" t="s">
        <v>173</v>
      </c>
      <c r="E503" s="303" t="s">
        <v>1</v>
      </c>
      <c r="F503" s="304" t="s">
        <v>471</v>
      </c>
      <c r="G503" s="302"/>
      <c r="H503" s="305">
        <v>92.400000000000006</v>
      </c>
      <c r="I503" s="306"/>
      <c r="J503" s="302"/>
      <c r="K503" s="302"/>
      <c r="L503" s="307"/>
      <c r="M503" s="308"/>
      <c r="N503" s="309"/>
      <c r="O503" s="309"/>
      <c r="P503" s="309"/>
      <c r="Q503" s="309"/>
      <c r="R503" s="309"/>
      <c r="S503" s="309"/>
      <c r="T503" s="310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311" t="s">
        <v>173</v>
      </c>
      <c r="AU503" s="311" t="s">
        <v>88</v>
      </c>
      <c r="AV503" s="16" t="s">
        <v>180</v>
      </c>
      <c r="AW503" s="16" t="s">
        <v>32</v>
      </c>
      <c r="AX503" s="16" t="s">
        <v>78</v>
      </c>
      <c r="AY503" s="311" t="s">
        <v>164</v>
      </c>
    </row>
    <row r="504" s="13" customFormat="1">
      <c r="A504" s="13"/>
      <c r="B504" s="258"/>
      <c r="C504" s="259"/>
      <c r="D504" s="260" t="s">
        <v>173</v>
      </c>
      <c r="E504" s="261" t="s">
        <v>1</v>
      </c>
      <c r="F504" s="262" t="s">
        <v>217</v>
      </c>
      <c r="G504" s="259"/>
      <c r="H504" s="263">
        <v>37.064999999999998</v>
      </c>
      <c r="I504" s="264"/>
      <c r="J504" s="259"/>
      <c r="K504" s="259"/>
      <c r="L504" s="265"/>
      <c r="M504" s="266"/>
      <c r="N504" s="267"/>
      <c r="O504" s="267"/>
      <c r="P504" s="267"/>
      <c r="Q504" s="267"/>
      <c r="R504" s="267"/>
      <c r="S504" s="267"/>
      <c r="T504" s="26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9" t="s">
        <v>173</v>
      </c>
      <c r="AU504" s="269" t="s">
        <v>88</v>
      </c>
      <c r="AV504" s="13" t="s">
        <v>88</v>
      </c>
      <c r="AW504" s="13" t="s">
        <v>32</v>
      </c>
      <c r="AX504" s="13" t="s">
        <v>78</v>
      </c>
      <c r="AY504" s="269" t="s">
        <v>164</v>
      </c>
    </row>
    <row r="505" s="13" customFormat="1">
      <c r="A505" s="13"/>
      <c r="B505" s="258"/>
      <c r="C505" s="259"/>
      <c r="D505" s="260" t="s">
        <v>173</v>
      </c>
      <c r="E505" s="261" t="s">
        <v>1</v>
      </c>
      <c r="F505" s="262" t="s">
        <v>246</v>
      </c>
      <c r="G505" s="259"/>
      <c r="H505" s="263">
        <v>58.241999999999997</v>
      </c>
      <c r="I505" s="264"/>
      <c r="J505" s="259"/>
      <c r="K505" s="259"/>
      <c r="L505" s="265"/>
      <c r="M505" s="266"/>
      <c r="N505" s="267"/>
      <c r="O505" s="267"/>
      <c r="P505" s="267"/>
      <c r="Q505" s="267"/>
      <c r="R505" s="267"/>
      <c r="S505" s="267"/>
      <c r="T505" s="26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9" t="s">
        <v>173</v>
      </c>
      <c r="AU505" s="269" t="s">
        <v>88</v>
      </c>
      <c r="AV505" s="13" t="s">
        <v>88</v>
      </c>
      <c r="AW505" s="13" t="s">
        <v>32</v>
      </c>
      <c r="AX505" s="13" t="s">
        <v>78</v>
      </c>
      <c r="AY505" s="269" t="s">
        <v>164</v>
      </c>
    </row>
    <row r="506" s="16" customFormat="1">
      <c r="A506" s="16"/>
      <c r="B506" s="301"/>
      <c r="C506" s="302"/>
      <c r="D506" s="260" t="s">
        <v>173</v>
      </c>
      <c r="E506" s="303" t="s">
        <v>1</v>
      </c>
      <c r="F506" s="304" t="s">
        <v>471</v>
      </c>
      <c r="G506" s="302"/>
      <c r="H506" s="305">
        <v>95.306999999999988</v>
      </c>
      <c r="I506" s="306"/>
      <c r="J506" s="302"/>
      <c r="K506" s="302"/>
      <c r="L506" s="307"/>
      <c r="M506" s="308"/>
      <c r="N506" s="309"/>
      <c r="O506" s="309"/>
      <c r="P506" s="309"/>
      <c r="Q506" s="309"/>
      <c r="R506" s="309"/>
      <c r="S506" s="309"/>
      <c r="T506" s="310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T506" s="311" t="s">
        <v>173</v>
      </c>
      <c r="AU506" s="311" t="s">
        <v>88</v>
      </c>
      <c r="AV506" s="16" t="s">
        <v>180</v>
      </c>
      <c r="AW506" s="16" t="s">
        <v>32</v>
      </c>
      <c r="AX506" s="16" t="s">
        <v>78</v>
      </c>
      <c r="AY506" s="311" t="s">
        <v>164</v>
      </c>
    </row>
    <row r="507" s="13" customFormat="1">
      <c r="A507" s="13"/>
      <c r="B507" s="258"/>
      <c r="C507" s="259"/>
      <c r="D507" s="260" t="s">
        <v>173</v>
      </c>
      <c r="E507" s="261" t="s">
        <v>1</v>
      </c>
      <c r="F507" s="262" t="s">
        <v>798</v>
      </c>
      <c r="G507" s="259"/>
      <c r="H507" s="263">
        <v>15.98</v>
      </c>
      <c r="I507" s="264"/>
      <c r="J507" s="259"/>
      <c r="K507" s="259"/>
      <c r="L507" s="265"/>
      <c r="M507" s="266"/>
      <c r="N507" s="267"/>
      <c r="O507" s="267"/>
      <c r="P507" s="267"/>
      <c r="Q507" s="267"/>
      <c r="R507" s="267"/>
      <c r="S507" s="267"/>
      <c r="T507" s="26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9" t="s">
        <v>173</v>
      </c>
      <c r="AU507" s="269" t="s">
        <v>88</v>
      </c>
      <c r="AV507" s="13" t="s">
        <v>88</v>
      </c>
      <c r="AW507" s="13" t="s">
        <v>32</v>
      </c>
      <c r="AX507" s="13" t="s">
        <v>78</v>
      </c>
      <c r="AY507" s="269" t="s">
        <v>164</v>
      </c>
    </row>
    <row r="508" s="16" customFormat="1">
      <c r="A508" s="16"/>
      <c r="B508" s="301"/>
      <c r="C508" s="302"/>
      <c r="D508" s="260" t="s">
        <v>173</v>
      </c>
      <c r="E508" s="303" t="s">
        <v>1</v>
      </c>
      <c r="F508" s="304" t="s">
        <v>471</v>
      </c>
      <c r="G508" s="302"/>
      <c r="H508" s="305">
        <v>15.98</v>
      </c>
      <c r="I508" s="306"/>
      <c r="J508" s="302"/>
      <c r="K508" s="302"/>
      <c r="L508" s="307"/>
      <c r="M508" s="308"/>
      <c r="N508" s="309"/>
      <c r="O508" s="309"/>
      <c r="P508" s="309"/>
      <c r="Q508" s="309"/>
      <c r="R508" s="309"/>
      <c r="S508" s="309"/>
      <c r="T508" s="310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T508" s="311" t="s">
        <v>173</v>
      </c>
      <c r="AU508" s="311" t="s">
        <v>88</v>
      </c>
      <c r="AV508" s="16" t="s">
        <v>180</v>
      </c>
      <c r="AW508" s="16" t="s">
        <v>32</v>
      </c>
      <c r="AX508" s="16" t="s">
        <v>78</v>
      </c>
      <c r="AY508" s="311" t="s">
        <v>164</v>
      </c>
    </row>
    <row r="509" s="14" customFormat="1">
      <c r="A509" s="14"/>
      <c r="B509" s="270"/>
      <c r="C509" s="271"/>
      <c r="D509" s="260" t="s">
        <v>173</v>
      </c>
      <c r="E509" s="272" t="s">
        <v>1</v>
      </c>
      <c r="F509" s="273" t="s">
        <v>199</v>
      </c>
      <c r="G509" s="271"/>
      <c r="H509" s="274">
        <v>203.68699999999998</v>
      </c>
      <c r="I509" s="275"/>
      <c r="J509" s="271"/>
      <c r="K509" s="271"/>
      <c r="L509" s="276"/>
      <c r="M509" s="277"/>
      <c r="N509" s="278"/>
      <c r="O509" s="278"/>
      <c r="P509" s="278"/>
      <c r="Q509" s="278"/>
      <c r="R509" s="278"/>
      <c r="S509" s="278"/>
      <c r="T509" s="27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80" t="s">
        <v>173</v>
      </c>
      <c r="AU509" s="280" t="s">
        <v>88</v>
      </c>
      <c r="AV509" s="14" t="s">
        <v>171</v>
      </c>
      <c r="AW509" s="14" t="s">
        <v>32</v>
      </c>
      <c r="AX509" s="14" t="s">
        <v>86</v>
      </c>
      <c r="AY509" s="280" t="s">
        <v>164</v>
      </c>
    </row>
    <row r="510" s="2" customFormat="1" ht="33" customHeight="1">
      <c r="A510" s="41"/>
      <c r="B510" s="42"/>
      <c r="C510" s="246" t="s">
        <v>799</v>
      </c>
      <c r="D510" s="246" t="s">
        <v>166</v>
      </c>
      <c r="E510" s="247" t="s">
        <v>800</v>
      </c>
      <c r="F510" s="248" t="s">
        <v>801</v>
      </c>
      <c r="G510" s="249" t="s">
        <v>177</v>
      </c>
      <c r="H510" s="250">
        <v>203.68700000000001</v>
      </c>
      <c r="I510" s="251"/>
      <c r="J510" s="252">
        <f>ROUND(I510*H510,2)</f>
        <v>0</v>
      </c>
      <c r="K510" s="248" t="s">
        <v>170</v>
      </c>
      <c r="L510" s="44"/>
      <c r="M510" s="253" t="s">
        <v>1</v>
      </c>
      <c r="N510" s="254" t="s">
        <v>43</v>
      </c>
      <c r="O510" s="94"/>
      <c r="P510" s="255">
        <f>O510*H510</f>
        <v>0</v>
      </c>
      <c r="Q510" s="255">
        <v>0.00025999999999999998</v>
      </c>
      <c r="R510" s="255">
        <f>Q510*H510</f>
        <v>0.052958619999999998</v>
      </c>
      <c r="S510" s="255">
        <v>0</v>
      </c>
      <c r="T510" s="256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57" t="s">
        <v>267</v>
      </c>
      <c r="AT510" s="257" t="s">
        <v>166</v>
      </c>
      <c r="AU510" s="257" t="s">
        <v>88</v>
      </c>
      <c r="AY510" s="18" t="s">
        <v>164</v>
      </c>
      <c r="BE510" s="146">
        <f>IF(N510="základní",J510,0)</f>
        <v>0</v>
      </c>
      <c r="BF510" s="146">
        <f>IF(N510="snížená",J510,0)</f>
        <v>0</v>
      </c>
      <c r="BG510" s="146">
        <f>IF(N510="zákl. přenesená",J510,0)</f>
        <v>0</v>
      </c>
      <c r="BH510" s="146">
        <f>IF(N510="sníž. přenesená",J510,0)</f>
        <v>0</v>
      </c>
      <c r="BI510" s="146">
        <f>IF(N510="nulová",J510,0)</f>
        <v>0</v>
      </c>
      <c r="BJ510" s="18" t="s">
        <v>86</v>
      </c>
      <c r="BK510" s="146">
        <f>ROUND(I510*H510,2)</f>
        <v>0</v>
      </c>
      <c r="BL510" s="18" t="s">
        <v>267</v>
      </c>
      <c r="BM510" s="257" t="s">
        <v>802</v>
      </c>
    </row>
    <row r="511" s="2" customFormat="1" ht="24.15" customHeight="1">
      <c r="A511" s="41"/>
      <c r="B511" s="42"/>
      <c r="C511" s="246" t="s">
        <v>803</v>
      </c>
      <c r="D511" s="246" t="s">
        <v>166</v>
      </c>
      <c r="E511" s="247" t="s">
        <v>804</v>
      </c>
      <c r="F511" s="248" t="s">
        <v>805</v>
      </c>
      <c r="G511" s="249" t="s">
        <v>177</v>
      </c>
      <c r="H511" s="250">
        <v>0.188</v>
      </c>
      <c r="I511" s="251"/>
      <c r="J511" s="252">
        <f>ROUND(I511*H511,2)</f>
        <v>0</v>
      </c>
      <c r="K511" s="248" t="s">
        <v>170</v>
      </c>
      <c r="L511" s="44"/>
      <c r="M511" s="253" t="s">
        <v>1</v>
      </c>
      <c r="N511" s="254" t="s">
        <v>43</v>
      </c>
      <c r="O511" s="94"/>
      <c r="P511" s="255">
        <f>O511*H511</f>
        <v>0</v>
      </c>
      <c r="Q511" s="255">
        <v>0.0038</v>
      </c>
      <c r="R511" s="255">
        <f>Q511*H511</f>
        <v>0.00071440000000000002</v>
      </c>
      <c r="S511" s="255">
        <v>0</v>
      </c>
      <c r="T511" s="256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57" t="s">
        <v>267</v>
      </c>
      <c r="AT511" s="257" t="s">
        <v>166</v>
      </c>
      <c r="AU511" s="257" t="s">
        <v>88</v>
      </c>
      <c r="AY511" s="18" t="s">
        <v>164</v>
      </c>
      <c r="BE511" s="146">
        <f>IF(N511="základní",J511,0)</f>
        <v>0</v>
      </c>
      <c r="BF511" s="146">
        <f>IF(N511="snížená",J511,0)</f>
        <v>0</v>
      </c>
      <c r="BG511" s="146">
        <f>IF(N511="zákl. přenesená",J511,0)</f>
        <v>0</v>
      </c>
      <c r="BH511" s="146">
        <f>IF(N511="sníž. přenesená",J511,0)</f>
        <v>0</v>
      </c>
      <c r="BI511" s="146">
        <f>IF(N511="nulová",J511,0)</f>
        <v>0</v>
      </c>
      <c r="BJ511" s="18" t="s">
        <v>86</v>
      </c>
      <c r="BK511" s="146">
        <f>ROUND(I511*H511,2)</f>
        <v>0</v>
      </c>
      <c r="BL511" s="18" t="s">
        <v>267</v>
      </c>
      <c r="BM511" s="257" t="s">
        <v>806</v>
      </c>
    </row>
    <row r="512" s="13" customFormat="1">
      <c r="A512" s="13"/>
      <c r="B512" s="258"/>
      <c r="C512" s="259"/>
      <c r="D512" s="260" t="s">
        <v>173</v>
      </c>
      <c r="E512" s="261" t="s">
        <v>1</v>
      </c>
      <c r="F512" s="262" t="s">
        <v>807</v>
      </c>
      <c r="G512" s="259"/>
      <c r="H512" s="263">
        <v>0.125</v>
      </c>
      <c r="I512" s="264"/>
      <c r="J512" s="259"/>
      <c r="K512" s="259"/>
      <c r="L512" s="265"/>
      <c r="M512" s="266"/>
      <c r="N512" s="267"/>
      <c r="O512" s="267"/>
      <c r="P512" s="267"/>
      <c r="Q512" s="267"/>
      <c r="R512" s="267"/>
      <c r="S512" s="267"/>
      <c r="T512" s="26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9" t="s">
        <v>173</v>
      </c>
      <c r="AU512" s="269" t="s">
        <v>88</v>
      </c>
      <c r="AV512" s="13" t="s">
        <v>88</v>
      </c>
      <c r="AW512" s="13" t="s">
        <v>32</v>
      </c>
      <c r="AX512" s="13" t="s">
        <v>78</v>
      </c>
      <c r="AY512" s="269" t="s">
        <v>164</v>
      </c>
    </row>
    <row r="513" s="13" customFormat="1">
      <c r="A513" s="13"/>
      <c r="B513" s="258"/>
      <c r="C513" s="259"/>
      <c r="D513" s="260" t="s">
        <v>173</v>
      </c>
      <c r="E513" s="261" t="s">
        <v>1</v>
      </c>
      <c r="F513" s="262" t="s">
        <v>808</v>
      </c>
      <c r="G513" s="259"/>
      <c r="H513" s="263">
        <v>0.063</v>
      </c>
      <c r="I513" s="264"/>
      <c r="J513" s="259"/>
      <c r="K513" s="259"/>
      <c r="L513" s="265"/>
      <c r="M513" s="266"/>
      <c r="N513" s="267"/>
      <c r="O513" s="267"/>
      <c r="P513" s="267"/>
      <c r="Q513" s="267"/>
      <c r="R513" s="267"/>
      <c r="S513" s="267"/>
      <c r="T513" s="26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9" t="s">
        <v>173</v>
      </c>
      <c r="AU513" s="269" t="s">
        <v>88</v>
      </c>
      <c r="AV513" s="13" t="s">
        <v>88</v>
      </c>
      <c r="AW513" s="13" t="s">
        <v>32</v>
      </c>
      <c r="AX513" s="13" t="s">
        <v>78</v>
      </c>
      <c r="AY513" s="269" t="s">
        <v>164</v>
      </c>
    </row>
    <row r="514" s="14" customFormat="1">
      <c r="A514" s="14"/>
      <c r="B514" s="270"/>
      <c r="C514" s="271"/>
      <c r="D514" s="260" t="s">
        <v>173</v>
      </c>
      <c r="E514" s="272" t="s">
        <v>1</v>
      </c>
      <c r="F514" s="273" t="s">
        <v>199</v>
      </c>
      <c r="G514" s="271"/>
      <c r="H514" s="274">
        <v>0.188</v>
      </c>
      <c r="I514" s="275"/>
      <c r="J514" s="271"/>
      <c r="K514" s="271"/>
      <c r="L514" s="276"/>
      <c r="M514" s="277"/>
      <c r="N514" s="278"/>
      <c r="O514" s="278"/>
      <c r="P514" s="278"/>
      <c r="Q514" s="278"/>
      <c r="R514" s="278"/>
      <c r="S514" s="278"/>
      <c r="T514" s="27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80" t="s">
        <v>173</v>
      </c>
      <c r="AU514" s="280" t="s">
        <v>88</v>
      </c>
      <c r="AV514" s="14" t="s">
        <v>171</v>
      </c>
      <c r="AW514" s="14" t="s">
        <v>32</v>
      </c>
      <c r="AX514" s="14" t="s">
        <v>86</v>
      </c>
      <c r="AY514" s="280" t="s">
        <v>164</v>
      </c>
    </row>
    <row r="515" s="12" customFormat="1" ht="25.92" customHeight="1">
      <c r="A515" s="12"/>
      <c r="B515" s="231"/>
      <c r="C515" s="232"/>
      <c r="D515" s="233" t="s">
        <v>77</v>
      </c>
      <c r="E515" s="234" t="s">
        <v>393</v>
      </c>
      <c r="F515" s="234" t="s">
        <v>809</v>
      </c>
      <c r="G515" s="232"/>
      <c r="H515" s="232"/>
      <c r="I515" s="235"/>
      <c r="J515" s="211">
        <f>BK515</f>
        <v>0</v>
      </c>
      <c r="K515" s="232"/>
      <c r="L515" s="236"/>
      <c r="M515" s="237"/>
      <c r="N515" s="238"/>
      <c r="O515" s="238"/>
      <c r="P515" s="239">
        <f>P516+P518</f>
        <v>0</v>
      </c>
      <c r="Q515" s="238"/>
      <c r="R515" s="239">
        <f>R516+R518</f>
        <v>0.038460000000000001</v>
      </c>
      <c r="S515" s="238"/>
      <c r="T515" s="240">
        <f>T516+T518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41" t="s">
        <v>180</v>
      </c>
      <c r="AT515" s="242" t="s">
        <v>77</v>
      </c>
      <c r="AU515" s="242" t="s">
        <v>78</v>
      </c>
      <c r="AY515" s="241" t="s">
        <v>164</v>
      </c>
      <c r="BK515" s="243">
        <f>BK516+BK518</f>
        <v>0</v>
      </c>
    </row>
    <row r="516" s="12" customFormat="1" ht="22.8" customHeight="1">
      <c r="A516" s="12"/>
      <c r="B516" s="231"/>
      <c r="C516" s="232"/>
      <c r="D516" s="233" t="s">
        <v>77</v>
      </c>
      <c r="E516" s="244" t="s">
        <v>810</v>
      </c>
      <c r="F516" s="244" t="s">
        <v>811</v>
      </c>
      <c r="G516" s="232"/>
      <c r="H516" s="232"/>
      <c r="I516" s="235"/>
      <c r="J516" s="245">
        <f>BK516</f>
        <v>0</v>
      </c>
      <c r="K516" s="232"/>
      <c r="L516" s="236"/>
      <c r="M516" s="237"/>
      <c r="N516" s="238"/>
      <c r="O516" s="238"/>
      <c r="P516" s="239">
        <f>P517</f>
        <v>0</v>
      </c>
      <c r="Q516" s="238"/>
      <c r="R516" s="239">
        <f>R517</f>
        <v>0</v>
      </c>
      <c r="S516" s="238"/>
      <c r="T516" s="240">
        <f>T517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41" t="s">
        <v>180</v>
      </c>
      <c r="AT516" s="242" t="s">
        <v>77</v>
      </c>
      <c r="AU516" s="242" t="s">
        <v>86</v>
      </c>
      <c r="AY516" s="241" t="s">
        <v>164</v>
      </c>
      <c r="BK516" s="243">
        <f>BK517</f>
        <v>0</v>
      </c>
    </row>
    <row r="517" s="2" customFormat="1" ht="24.15" customHeight="1">
      <c r="A517" s="41"/>
      <c r="B517" s="42"/>
      <c r="C517" s="246" t="s">
        <v>812</v>
      </c>
      <c r="D517" s="246" t="s">
        <v>166</v>
      </c>
      <c r="E517" s="247" t="s">
        <v>813</v>
      </c>
      <c r="F517" s="248" t="s">
        <v>814</v>
      </c>
      <c r="G517" s="249" t="s">
        <v>208</v>
      </c>
      <c r="H517" s="250">
        <v>1</v>
      </c>
      <c r="I517" s="251"/>
      <c r="J517" s="252">
        <f>ROUND(I517*H517,2)</f>
        <v>0</v>
      </c>
      <c r="K517" s="248" t="s">
        <v>1</v>
      </c>
      <c r="L517" s="44"/>
      <c r="M517" s="253" t="s">
        <v>1</v>
      </c>
      <c r="N517" s="254" t="s">
        <v>43</v>
      </c>
      <c r="O517" s="94"/>
      <c r="P517" s="255">
        <f>O517*H517</f>
        <v>0</v>
      </c>
      <c r="Q517" s="255">
        <v>0</v>
      </c>
      <c r="R517" s="255">
        <f>Q517*H517</f>
        <v>0</v>
      </c>
      <c r="S517" s="255">
        <v>0</v>
      </c>
      <c r="T517" s="256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57" t="s">
        <v>530</v>
      </c>
      <c r="AT517" s="257" t="s">
        <v>166</v>
      </c>
      <c r="AU517" s="257" t="s">
        <v>88</v>
      </c>
      <c r="AY517" s="18" t="s">
        <v>164</v>
      </c>
      <c r="BE517" s="146">
        <f>IF(N517="základní",J517,0)</f>
        <v>0</v>
      </c>
      <c r="BF517" s="146">
        <f>IF(N517="snížená",J517,0)</f>
        <v>0</v>
      </c>
      <c r="BG517" s="146">
        <f>IF(N517="zákl. přenesená",J517,0)</f>
        <v>0</v>
      </c>
      <c r="BH517" s="146">
        <f>IF(N517="sníž. přenesená",J517,0)</f>
        <v>0</v>
      </c>
      <c r="BI517" s="146">
        <f>IF(N517="nulová",J517,0)</f>
        <v>0</v>
      </c>
      <c r="BJ517" s="18" t="s">
        <v>86</v>
      </c>
      <c r="BK517" s="146">
        <f>ROUND(I517*H517,2)</f>
        <v>0</v>
      </c>
      <c r="BL517" s="18" t="s">
        <v>530</v>
      </c>
      <c r="BM517" s="257" t="s">
        <v>815</v>
      </c>
    </row>
    <row r="518" s="12" customFormat="1" ht="22.8" customHeight="1">
      <c r="A518" s="12"/>
      <c r="B518" s="231"/>
      <c r="C518" s="232"/>
      <c r="D518" s="233" t="s">
        <v>77</v>
      </c>
      <c r="E518" s="244" t="s">
        <v>816</v>
      </c>
      <c r="F518" s="244" t="s">
        <v>817</v>
      </c>
      <c r="G518" s="232"/>
      <c r="H518" s="232"/>
      <c r="I518" s="235"/>
      <c r="J518" s="245">
        <f>BK518</f>
        <v>0</v>
      </c>
      <c r="K518" s="232"/>
      <c r="L518" s="236"/>
      <c r="M518" s="237"/>
      <c r="N518" s="238"/>
      <c r="O518" s="238"/>
      <c r="P518" s="239">
        <f>SUM(P519:P528)</f>
        <v>0</v>
      </c>
      <c r="Q518" s="238"/>
      <c r="R518" s="239">
        <f>SUM(R519:R528)</f>
        <v>0.038460000000000001</v>
      </c>
      <c r="S518" s="238"/>
      <c r="T518" s="240">
        <f>SUM(T519:T528)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41" t="s">
        <v>180</v>
      </c>
      <c r="AT518" s="242" t="s">
        <v>77</v>
      </c>
      <c r="AU518" s="242" t="s">
        <v>86</v>
      </c>
      <c r="AY518" s="241" t="s">
        <v>164</v>
      </c>
      <c r="BK518" s="243">
        <f>SUM(BK519:BK528)</f>
        <v>0</v>
      </c>
    </row>
    <row r="519" s="2" customFormat="1" ht="24.15" customHeight="1">
      <c r="A519" s="41"/>
      <c r="B519" s="42"/>
      <c r="C519" s="246" t="s">
        <v>818</v>
      </c>
      <c r="D519" s="246" t="s">
        <v>166</v>
      </c>
      <c r="E519" s="247" t="s">
        <v>819</v>
      </c>
      <c r="F519" s="248" t="s">
        <v>820</v>
      </c>
      <c r="G519" s="249" t="s">
        <v>193</v>
      </c>
      <c r="H519" s="250">
        <v>2</v>
      </c>
      <c r="I519" s="251"/>
      <c r="J519" s="252">
        <f>ROUND(I519*H519,2)</f>
        <v>0</v>
      </c>
      <c r="K519" s="248" t="s">
        <v>1</v>
      </c>
      <c r="L519" s="44"/>
      <c r="M519" s="253" t="s">
        <v>1</v>
      </c>
      <c r="N519" s="254" t="s">
        <v>43</v>
      </c>
      <c r="O519" s="94"/>
      <c r="P519" s="255">
        <f>O519*H519</f>
        <v>0</v>
      </c>
      <c r="Q519" s="255">
        <v>0.0020500000000000002</v>
      </c>
      <c r="R519" s="255">
        <f>Q519*H519</f>
        <v>0.0041000000000000003</v>
      </c>
      <c r="S519" s="255">
        <v>0</v>
      </c>
      <c r="T519" s="256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57" t="s">
        <v>267</v>
      </c>
      <c r="AT519" s="257" t="s">
        <v>166</v>
      </c>
      <c r="AU519" s="257" t="s">
        <v>88</v>
      </c>
      <c r="AY519" s="18" t="s">
        <v>164</v>
      </c>
      <c r="BE519" s="146">
        <f>IF(N519="základní",J519,0)</f>
        <v>0</v>
      </c>
      <c r="BF519" s="146">
        <f>IF(N519="snížená",J519,0)</f>
        <v>0</v>
      </c>
      <c r="BG519" s="146">
        <f>IF(N519="zákl. přenesená",J519,0)</f>
        <v>0</v>
      </c>
      <c r="BH519" s="146">
        <f>IF(N519="sníž. přenesená",J519,0)</f>
        <v>0</v>
      </c>
      <c r="BI519" s="146">
        <f>IF(N519="nulová",J519,0)</f>
        <v>0</v>
      </c>
      <c r="BJ519" s="18" t="s">
        <v>86</v>
      </c>
      <c r="BK519" s="146">
        <f>ROUND(I519*H519,2)</f>
        <v>0</v>
      </c>
      <c r="BL519" s="18" t="s">
        <v>267</v>
      </c>
      <c r="BM519" s="257" t="s">
        <v>821</v>
      </c>
    </row>
    <row r="520" s="13" customFormat="1">
      <c r="A520" s="13"/>
      <c r="B520" s="258"/>
      <c r="C520" s="259"/>
      <c r="D520" s="260" t="s">
        <v>173</v>
      </c>
      <c r="E520" s="261" t="s">
        <v>1</v>
      </c>
      <c r="F520" s="262" t="s">
        <v>822</v>
      </c>
      <c r="G520" s="259"/>
      <c r="H520" s="263">
        <v>2</v>
      </c>
      <c r="I520" s="264"/>
      <c r="J520" s="259"/>
      <c r="K520" s="259"/>
      <c r="L520" s="265"/>
      <c r="M520" s="266"/>
      <c r="N520" s="267"/>
      <c r="O520" s="267"/>
      <c r="P520" s="267"/>
      <c r="Q520" s="267"/>
      <c r="R520" s="267"/>
      <c r="S520" s="267"/>
      <c r="T520" s="26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9" t="s">
        <v>173</v>
      </c>
      <c r="AU520" s="269" t="s">
        <v>88</v>
      </c>
      <c r="AV520" s="13" t="s">
        <v>88</v>
      </c>
      <c r="AW520" s="13" t="s">
        <v>32</v>
      </c>
      <c r="AX520" s="13" t="s">
        <v>86</v>
      </c>
      <c r="AY520" s="269" t="s">
        <v>164</v>
      </c>
    </row>
    <row r="521" s="2" customFormat="1" ht="24.15" customHeight="1">
      <c r="A521" s="41"/>
      <c r="B521" s="42"/>
      <c r="C521" s="246" t="s">
        <v>823</v>
      </c>
      <c r="D521" s="246" t="s">
        <v>166</v>
      </c>
      <c r="E521" s="247" t="s">
        <v>824</v>
      </c>
      <c r="F521" s="248" t="s">
        <v>825</v>
      </c>
      <c r="G521" s="249" t="s">
        <v>193</v>
      </c>
      <c r="H521" s="250">
        <v>4</v>
      </c>
      <c r="I521" s="251"/>
      <c r="J521" s="252">
        <f>ROUND(I521*H521,2)</f>
        <v>0</v>
      </c>
      <c r="K521" s="248" t="s">
        <v>1</v>
      </c>
      <c r="L521" s="44"/>
      <c r="M521" s="253" t="s">
        <v>1</v>
      </c>
      <c r="N521" s="254" t="s">
        <v>43</v>
      </c>
      <c r="O521" s="94"/>
      <c r="P521" s="255">
        <f>O521*H521</f>
        <v>0</v>
      </c>
      <c r="Q521" s="255">
        <v>0.0081799999999999998</v>
      </c>
      <c r="R521" s="255">
        <f>Q521*H521</f>
        <v>0.032719999999999999</v>
      </c>
      <c r="S521" s="255">
        <v>0</v>
      </c>
      <c r="T521" s="256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57" t="s">
        <v>267</v>
      </c>
      <c r="AT521" s="257" t="s">
        <v>166</v>
      </c>
      <c r="AU521" s="257" t="s">
        <v>88</v>
      </c>
      <c r="AY521" s="18" t="s">
        <v>164</v>
      </c>
      <c r="BE521" s="146">
        <f>IF(N521="základní",J521,0)</f>
        <v>0</v>
      </c>
      <c r="BF521" s="146">
        <f>IF(N521="snížená",J521,0)</f>
        <v>0</v>
      </c>
      <c r="BG521" s="146">
        <f>IF(N521="zákl. přenesená",J521,0)</f>
        <v>0</v>
      </c>
      <c r="BH521" s="146">
        <f>IF(N521="sníž. přenesená",J521,0)</f>
        <v>0</v>
      </c>
      <c r="BI521" s="146">
        <f>IF(N521="nulová",J521,0)</f>
        <v>0</v>
      </c>
      <c r="BJ521" s="18" t="s">
        <v>86</v>
      </c>
      <c r="BK521" s="146">
        <f>ROUND(I521*H521,2)</f>
        <v>0</v>
      </c>
      <c r="BL521" s="18" t="s">
        <v>267</v>
      </c>
      <c r="BM521" s="257" t="s">
        <v>826</v>
      </c>
    </row>
    <row r="522" s="13" customFormat="1">
      <c r="A522" s="13"/>
      <c r="B522" s="258"/>
      <c r="C522" s="259"/>
      <c r="D522" s="260" t="s">
        <v>173</v>
      </c>
      <c r="E522" s="261" t="s">
        <v>1</v>
      </c>
      <c r="F522" s="262" t="s">
        <v>827</v>
      </c>
      <c r="G522" s="259"/>
      <c r="H522" s="263">
        <v>4</v>
      </c>
      <c r="I522" s="264"/>
      <c r="J522" s="259"/>
      <c r="K522" s="259"/>
      <c r="L522" s="265"/>
      <c r="M522" s="266"/>
      <c r="N522" s="267"/>
      <c r="O522" s="267"/>
      <c r="P522" s="267"/>
      <c r="Q522" s="267"/>
      <c r="R522" s="267"/>
      <c r="S522" s="267"/>
      <c r="T522" s="26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9" t="s">
        <v>173</v>
      </c>
      <c r="AU522" s="269" t="s">
        <v>88</v>
      </c>
      <c r="AV522" s="13" t="s">
        <v>88</v>
      </c>
      <c r="AW522" s="13" t="s">
        <v>32</v>
      </c>
      <c r="AX522" s="13" t="s">
        <v>86</v>
      </c>
      <c r="AY522" s="269" t="s">
        <v>164</v>
      </c>
    </row>
    <row r="523" s="2" customFormat="1" ht="33" customHeight="1">
      <c r="A523" s="41"/>
      <c r="B523" s="42"/>
      <c r="C523" s="246" t="s">
        <v>828</v>
      </c>
      <c r="D523" s="246" t="s">
        <v>166</v>
      </c>
      <c r="E523" s="247" t="s">
        <v>829</v>
      </c>
      <c r="F523" s="248" t="s">
        <v>830</v>
      </c>
      <c r="G523" s="249" t="s">
        <v>193</v>
      </c>
      <c r="H523" s="250">
        <v>1</v>
      </c>
      <c r="I523" s="251"/>
      <c r="J523" s="252">
        <f>ROUND(I523*H523,2)</f>
        <v>0</v>
      </c>
      <c r="K523" s="248" t="s">
        <v>1</v>
      </c>
      <c r="L523" s="44"/>
      <c r="M523" s="253" t="s">
        <v>1</v>
      </c>
      <c r="N523" s="254" t="s">
        <v>43</v>
      </c>
      <c r="O523" s="94"/>
      <c r="P523" s="255">
        <f>O523*H523</f>
        <v>0</v>
      </c>
      <c r="Q523" s="255">
        <v>0.00164</v>
      </c>
      <c r="R523" s="255">
        <f>Q523*H523</f>
        <v>0.00164</v>
      </c>
      <c r="S523" s="255">
        <v>0</v>
      </c>
      <c r="T523" s="256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57" t="s">
        <v>267</v>
      </c>
      <c r="AT523" s="257" t="s">
        <v>166</v>
      </c>
      <c r="AU523" s="257" t="s">
        <v>88</v>
      </c>
      <c r="AY523" s="18" t="s">
        <v>164</v>
      </c>
      <c r="BE523" s="146">
        <f>IF(N523="základní",J523,0)</f>
        <v>0</v>
      </c>
      <c r="BF523" s="146">
        <f>IF(N523="snížená",J523,0)</f>
        <v>0</v>
      </c>
      <c r="BG523" s="146">
        <f>IF(N523="zákl. přenesená",J523,0)</f>
        <v>0</v>
      </c>
      <c r="BH523" s="146">
        <f>IF(N523="sníž. přenesená",J523,0)</f>
        <v>0</v>
      </c>
      <c r="BI523" s="146">
        <f>IF(N523="nulová",J523,0)</f>
        <v>0</v>
      </c>
      <c r="BJ523" s="18" t="s">
        <v>86</v>
      </c>
      <c r="BK523" s="146">
        <f>ROUND(I523*H523,2)</f>
        <v>0</v>
      </c>
      <c r="BL523" s="18" t="s">
        <v>267</v>
      </c>
      <c r="BM523" s="257" t="s">
        <v>831</v>
      </c>
    </row>
    <row r="524" s="13" customFormat="1">
      <c r="A524" s="13"/>
      <c r="B524" s="258"/>
      <c r="C524" s="259"/>
      <c r="D524" s="260" t="s">
        <v>173</v>
      </c>
      <c r="E524" s="261" t="s">
        <v>1</v>
      </c>
      <c r="F524" s="262" t="s">
        <v>832</v>
      </c>
      <c r="G524" s="259"/>
      <c r="H524" s="263">
        <v>1</v>
      </c>
      <c r="I524" s="264"/>
      <c r="J524" s="259"/>
      <c r="K524" s="259"/>
      <c r="L524" s="265"/>
      <c r="M524" s="266"/>
      <c r="N524" s="267"/>
      <c r="O524" s="267"/>
      <c r="P524" s="267"/>
      <c r="Q524" s="267"/>
      <c r="R524" s="267"/>
      <c r="S524" s="267"/>
      <c r="T524" s="26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9" t="s">
        <v>173</v>
      </c>
      <c r="AU524" s="269" t="s">
        <v>88</v>
      </c>
      <c r="AV524" s="13" t="s">
        <v>88</v>
      </c>
      <c r="AW524" s="13" t="s">
        <v>32</v>
      </c>
      <c r="AX524" s="13" t="s">
        <v>86</v>
      </c>
      <c r="AY524" s="269" t="s">
        <v>164</v>
      </c>
    </row>
    <row r="525" s="2" customFormat="1" ht="24.15" customHeight="1">
      <c r="A525" s="41"/>
      <c r="B525" s="42"/>
      <c r="C525" s="246" t="s">
        <v>833</v>
      </c>
      <c r="D525" s="246" t="s">
        <v>166</v>
      </c>
      <c r="E525" s="247" t="s">
        <v>834</v>
      </c>
      <c r="F525" s="248" t="s">
        <v>835</v>
      </c>
      <c r="G525" s="249" t="s">
        <v>208</v>
      </c>
      <c r="H525" s="250">
        <v>1</v>
      </c>
      <c r="I525" s="251"/>
      <c r="J525" s="252">
        <f>ROUND(I525*H525,2)</f>
        <v>0</v>
      </c>
      <c r="K525" s="248" t="s">
        <v>1</v>
      </c>
      <c r="L525" s="44"/>
      <c r="M525" s="253" t="s">
        <v>1</v>
      </c>
      <c r="N525" s="254" t="s">
        <v>43</v>
      </c>
      <c r="O525" s="94"/>
      <c r="P525" s="255">
        <f>O525*H525</f>
        <v>0</v>
      </c>
      <c r="Q525" s="255">
        <v>0</v>
      </c>
      <c r="R525" s="255">
        <f>Q525*H525</f>
        <v>0</v>
      </c>
      <c r="S525" s="255">
        <v>0</v>
      </c>
      <c r="T525" s="256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57" t="s">
        <v>530</v>
      </c>
      <c r="AT525" s="257" t="s">
        <v>166</v>
      </c>
      <c r="AU525" s="257" t="s">
        <v>88</v>
      </c>
      <c r="AY525" s="18" t="s">
        <v>164</v>
      </c>
      <c r="BE525" s="146">
        <f>IF(N525="základní",J525,0)</f>
        <v>0</v>
      </c>
      <c r="BF525" s="146">
        <f>IF(N525="snížená",J525,0)</f>
        <v>0</v>
      </c>
      <c r="BG525" s="146">
        <f>IF(N525="zákl. přenesená",J525,0)</f>
        <v>0</v>
      </c>
      <c r="BH525" s="146">
        <f>IF(N525="sníž. přenesená",J525,0)</f>
        <v>0</v>
      </c>
      <c r="BI525" s="146">
        <f>IF(N525="nulová",J525,0)</f>
        <v>0</v>
      </c>
      <c r="BJ525" s="18" t="s">
        <v>86</v>
      </c>
      <c r="BK525" s="146">
        <f>ROUND(I525*H525,2)</f>
        <v>0</v>
      </c>
      <c r="BL525" s="18" t="s">
        <v>530</v>
      </c>
      <c r="BM525" s="257" t="s">
        <v>836</v>
      </c>
    </row>
    <row r="526" s="13" customFormat="1">
      <c r="A526" s="13"/>
      <c r="B526" s="258"/>
      <c r="C526" s="259"/>
      <c r="D526" s="260" t="s">
        <v>173</v>
      </c>
      <c r="E526" s="261" t="s">
        <v>1</v>
      </c>
      <c r="F526" s="262" t="s">
        <v>837</v>
      </c>
      <c r="G526" s="259"/>
      <c r="H526" s="263">
        <v>1</v>
      </c>
      <c r="I526" s="264"/>
      <c r="J526" s="259"/>
      <c r="K526" s="259"/>
      <c r="L526" s="265"/>
      <c r="M526" s="266"/>
      <c r="N526" s="267"/>
      <c r="O526" s="267"/>
      <c r="P526" s="267"/>
      <c r="Q526" s="267"/>
      <c r="R526" s="267"/>
      <c r="S526" s="267"/>
      <c r="T526" s="26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9" t="s">
        <v>173</v>
      </c>
      <c r="AU526" s="269" t="s">
        <v>88</v>
      </c>
      <c r="AV526" s="13" t="s">
        <v>88</v>
      </c>
      <c r="AW526" s="13" t="s">
        <v>32</v>
      </c>
      <c r="AX526" s="13" t="s">
        <v>86</v>
      </c>
      <c r="AY526" s="269" t="s">
        <v>164</v>
      </c>
    </row>
    <row r="527" s="2" customFormat="1" ht="24.15" customHeight="1">
      <c r="A527" s="41"/>
      <c r="B527" s="42"/>
      <c r="C527" s="246" t="s">
        <v>838</v>
      </c>
      <c r="D527" s="246" t="s">
        <v>166</v>
      </c>
      <c r="E527" s="247" t="s">
        <v>839</v>
      </c>
      <c r="F527" s="248" t="s">
        <v>840</v>
      </c>
      <c r="G527" s="249" t="s">
        <v>193</v>
      </c>
      <c r="H527" s="250">
        <v>1</v>
      </c>
      <c r="I527" s="251"/>
      <c r="J527" s="252">
        <f>ROUND(I527*H527,2)</f>
        <v>0</v>
      </c>
      <c r="K527" s="248" t="s">
        <v>1</v>
      </c>
      <c r="L527" s="44"/>
      <c r="M527" s="253" t="s">
        <v>1</v>
      </c>
      <c r="N527" s="254" t="s">
        <v>43</v>
      </c>
      <c r="O527" s="94"/>
      <c r="P527" s="255">
        <f>O527*H527</f>
        <v>0</v>
      </c>
      <c r="Q527" s="255">
        <v>0</v>
      </c>
      <c r="R527" s="255">
        <f>Q527*H527</f>
        <v>0</v>
      </c>
      <c r="S527" s="255">
        <v>0</v>
      </c>
      <c r="T527" s="256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57" t="s">
        <v>530</v>
      </c>
      <c r="AT527" s="257" t="s">
        <v>166</v>
      </c>
      <c r="AU527" s="257" t="s">
        <v>88</v>
      </c>
      <c r="AY527" s="18" t="s">
        <v>164</v>
      </c>
      <c r="BE527" s="146">
        <f>IF(N527="základní",J527,0)</f>
        <v>0</v>
      </c>
      <c r="BF527" s="146">
        <f>IF(N527="snížená",J527,0)</f>
        <v>0</v>
      </c>
      <c r="BG527" s="146">
        <f>IF(N527="zákl. přenesená",J527,0)</f>
        <v>0</v>
      </c>
      <c r="BH527" s="146">
        <f>IF(N527="sníž. přenesená",J527,0)</f>
        <v>0</v>
      </c>
      <c r="BI527" s="146">
        <f>IF(N527="nulová",J527,0)</f>
        <v>0</v>
      </c>
      <c r="BJ527" s="18" t="s">
        <v>86</v>
      </c>
      <c r="BK527" s="146">
        <f>ROUND(I527*H527,2)</f>
        <v>0</v>
      </c>
      <c r="BL527" s="18" t="s">
        <v>530</v>
      </c>
      <c r="BM527" s="257" t="s">
        <v>841</v>
      </c>
    </row>
    <row r="528" s="13" customFormat="1">
      <c r="A528" s="13"/>
      <c r="B528" s="258"/>
      <c r="C528" s="259"/>
      <c r="D528" s="260" t="s">
        <v>173</v>
      </c>
      <c r="E528" s="261" t="s">
        <v>1</v>
      </c>
      <c r="F528" s="262" t="s">
        <v>837</v>
      </c>
      <c r="G528" s="259"/>
      <c r="H528" s="263">
        <v>1</v>
      </c>
      <c r="I528" s="264"/>
      <c r="J528" s="259"/>
      <c r="K528" s="259"/>
      <c r="L528" s="265"/>
      <c r="M528" s="266"/>
      <c r="N528" s="267"/>
      <c r="O528" s="267"/>
      <c r="P528" s="267"/>
      <c r="Q528" s="267"/>
      <c r="R528" s="267"/>
      <c r="S528" s="267"/>
      <c r="T528" s="26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9" t="s">
        <v>173</v>
      </c>
      <c r="AU528" s="269" t="s">
        <v>88</v>
      </c>
      <c r="AV528" s="13" t="s">
        <v>88</v>
      </c>
      <c r="AW528" s="13" t="s">
        <v>32</v>
      </c>
      <c r="AX528" s="13" t="s">
        <v>86</v>
      </c>
      <c r="AY528" s="269" t="s">
        <v>164</v>
      </c>
    </row>
    <row r="529" s="2" customFormat="1" ht="49.92" customHeight="1">
      <c r="A529" s="41"/>
      <c r="B529" s="42"/>
      <c r="C529" s="43"/>
      <c r="D529" s="43"/>
      <c r="E529" s="234" t="s">
        <v>842</v>
      </c>
      <c r="F529" s="234" t="s">
        <v>843</v>
      </c>
      <c r="G529" s="43"/>
      <c r="H529" s="43"/>
      <c r="I529" s="43"/>
      <c r="J529" s="211">
        <f>BK529</f>
        <v>0</v>
      </c>
      <c r="K529" s="43"/>
      <c r="L529" s="44"/>
      <c r="M529" s="313"/>
      <c r="N529" s="314"/>
      <c r="O529" s="94"/>
      <c r="P529" s="94"/>
      <c r="Q529" s="94"/>
      <c r="R529" s="94"/>
      <c r="S529" s="94"/>
      <c r="T529" s="95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18" t="s">
        <v>77</v>
      </c>
      <c r="AU529" s="18" t="s">
        <v>78</v>
      </c>
      <c r="AY529" s="18" t="s">
        <v>844</v>
      </c>
      <c r="BK529" s="146">
        <f>SUM(BK530:BK532)</f>
        <v>0</v>
      </c>
    </row>
    <row r="530" s="2" customFormat="1" ht="16.32" customHeight="1">
      <c r="A530" s="41"/>
      <c r="B530" s="42"/>
      <c r="C530" s="315" t="s">
        <v>1</v>
      </c>
      <c r="D530" s="315" t="s">
        <v>166</v>
      </c>
      <c r="E530" s="316" t="s">
        <v>1</v>
      </c>
      <c r="F530" s="317" t="s">
        <v>1</v>
      </c>
      <c r="G530" s="318" t="s">
        <v>1</v>
      </c>
      <c r="H530" s="319"/>
      <c r="I530" s="320"/>
      <c r="J530" s="321">
        <f>BK530</f>
        <v>0</v>
      </c>
      <c r="K530" s="322"/>
      <c r="L530" s="44"/>
      <c r="M530" s="323" t="s">
        <v>1</v>
      </c>
      <c r="N530" s="324" t="s">
        <v>43</v>
      </c>
      <c r="O530" s="94"/>
      <c r="P530" s="94"/>
      <c r="Q530" s="94"/>
      <c r="R530" s="94"/>
      <c r="S530" s="94"/>
      <c r="T530" s="95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18" t="s">
        <v>844</v>
      </c>
      <c r="AU530" s="18" t="s">
        <v>86</v>
      </c>
      <c r="AY530" s="18" t="s">
        <v>844</v>
      </c>
      <c r="BE530" s="146">
        <f>IF(N530="základní",J530,0)</f>
        <v>0</v>
      </c>
      <c r="BF530" s="146">
        <f>IF(N530="snížená",J530,0)</f>
        <v>0</v>
      </c>
      <c r="BG530" s="146">
        <f>IF(N530="zákl. přenesená",J530,0)</f>
        <v>0</v>
      </c>
      <c r="BH530" s="146">
        <f>IF(N530="sníž. přenesená",J530,0)</f>
        <v>0</v>
      </c>
      <c r="BI530" s="146">
        <f>IF(N530="nulová",J530,0)</f>
        <v>0</v>
      </c>
      <c r="BJ530" s="18" t="s">
        <v>86</v>
      </c>
      <c r="BK530" s="146">
        <f>I530*H530</f>
        <v>0</v>
      </c>
    </row>
    <row r="531" s="2" customFormat="1" ht="16.32" customHeight="1">
      <c r="A531" s="41"/>
      <c r="B531" s="42"/>
      <c r="C531" s="315" t="s">
        <v>1</v>
      </c>
      <c r="D531" s="315" t="s">
        <v>166</v>
      </c>
      <c r="E531" s="316" t="s">
        <v>1</v>
      </c>
      <c r="F531" s="317" t="s">
        <v>1</v>
      </c>
      <c r="G531" s="318" t="s">
        <v>1</v>
      </c>
      <c r="H531" s="319"/>
      <c r="I531" s="320"/>
      <c r="J531" s="321">
        <f>BK531</f>
        <v>0</v>
      </c>
      <c r="K531" s="322"/>
      <c r="L531" s="44"/>
      <c r="M531" s="323" t="s">
        <v>1</v>
      </c>
      <c r="N531" s="324" t="s">
        <v>43</v>
      </c>
      <c r="O531" s="94"/>
      <c r="P531" s="94"/>
      <c r="Q531" s="94"/>
      <c r="R531" s="94"/>
      <c r="S531" s="94"/>
      <c r="T531" s="95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18" t="s">
        <v>844</v>
      </c>
      <c r="AU531" s="18" t="s">
        <v>86</v>
      </c>
      <c r="AY531" s="18" t="s">
        <v>844</v>
      </c>
      <c r="BE531" s="146">
        <f>IF(N531="základní",J531,0)</f>
        <v>0</v>
      </c>
      <c r="BF531" s="146">
        <f>IF(N531="snížená",J531,0)</f>
        <v>0</v>
      </c>
      <c r="BG531" s="146">
        <f>IF(N531="zákl. přenesená",J531,0)</f>
        <v>0</v>
      </c>
      <c r="BH531" s="146">
        <f>IF(N531="sníž. přenesená",J531,0)</f>
        <v>0</v>
      </c>
      <c r="BI531" s="146">
        <f>IF(N531="nulová",J531,0)</f>
        <v>0</v>
      </c>
      <c r="BJ531" s="18" t="s">
        <v>86</v>
      </c>
      <c r="BK531" s="146">
        <f>I531*H531</f>
        <v>0</v>
      </c>
    </row>
    <row r="532" s="2" customFormat="1" ht="16.32" customHeight="1">
      <c r="A532" s="41"/>
      <c r="B532" s="42"/>
      <c r="C532" s="315" t="s">
        <v>1</v>
      </c>
      <c r="D532" s="315" t="s">
        <v>166</v>
      </c>
      <c r="E532" s="316" t="s">
        <v>1</v>
      </c>
      <c r="F532" s="317" t="s">
        <v>1</v>
      </c>
      <c r="G532" s="318" t="s">
        <v>1</v>
      </c>
      <c r="H532" s="319"/>
      <c r="I532" s="320"/>
      <c r="J532" s="321">
        <f>BK532</f>
        <v>0</v>
      </c>
      <c r="K532" s="322"/>
      <c r="L532" s="44"/>
      <c r="M532" s="323" t="s">
        <v>1</v>
      </c>
      <c r="N532" s="324" t="s">
        <v>43</v>
      </c>
      <c r="O532" s="325"/>
      <c r="P532" s="325"/>
      <c r="Q532" s="325"/>
      <c r="R532" s="325"/>
      <c r="S532" s="325"/>
      <c r="T532" s="326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18" t="s">
        <v>844</v>
      </c>
      <c r="AU532" s="18" t="s">
        <v>86</v>
      </c>
      <c r="AY532" s="18" t="s">
        <v>844</v>
      </c>
      <c r="BE532" s="146">
        <f>IF(N532="základní",J532,0)</f>
        <v>0</v>
      </c>
      <c r="BF532" s="146">
        <f>IF(N532="snížená",J532,0)</f>
        <v>0</v>
      </c>
      <c r="BG532" s="146">
        <f>IF(N532="zákl. přenesená",J532,0)</f>
        <v>0</v>
      </c>
      <c r="BH532" s="146">
        <f>IF(N532="sníž. přenesená",J532,0)</f>
        <v>0</v>
      </c>
      <c r="BI532" s="146">
        <f>IF(N532="nulová",J532,0)</f>
        <v>0</v>
      </c>
      <c r="BJ532" s="18" t="s">
        <v>86</v>
      </c>
      <c r="BK532" s="146">
        <f>I532*H532</f>
        <v>0</v>
      </c>
    </row>
    <row r="533" s="2" customFormat="1" ht="6.96" customHeight="1">
      <c r="A533" s="41"/>
      <c r="B533" s="69"/>
      <c r="C533" s="70"/>
      <c r="D533" s="70"/>
      <c r="E533" s="70"/>
      <c r="F533" s="70"/>
      <c r="G533" s="70"/>
      <c r="H533" s="70"/>
      <c r="I533" s="70"/>
      <c r="J533" s="70"/>
      <c r="K533" s="70"/>
      <c r="L533" s="44"/>
      <c r="M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</row>
  </sheetData>
  <sheetProtection sheet="1" autoFilter="0" formatColumns="0" formatRows="0" objects="1" scenarios="1" spinCount="100000" saltValue="WWyUMeDFuyvUduSMBQ0VHqU365r+2Ov55hJvsTjFmWWLfIldr5yDqrd6afvYBuirUyYIh1cDevWGEkFTnVCwfw==" hashValue="catotDyjK5oHCeLC72T+kEvnHEqAVvrLV0Ue2n9WbrkbnURG8fsIfRlvE/qA6ScyXQ8SF2/ErdBVppGwcdHsRA==" algorithmName="SHA-512" password="CC35"/>
  <autoFilter ref="C147:K532"/>
  <mergeCells count="14">
    <mergeCell ref="E7:H7"/>
    <mergeCell ref="E9:H9"/>
    <mergeCell ref="E18:H18"/>
    <mergeCell ref="E27:H27"/>
    <mergeCell ref="E85:H85"/>
    <mergeCell ref="E87:H87"/>
    <mergeCell ref="D122:F122"/>
    <mergeCell ref="D123:F123"/>
    <mergeCell ref="D124:F124"/>
    <mergeCell ref="D125:F125"/>
    <mergeCell ref="D126:F126"/>
    <mergeCell ref="E138:H138"/>
    <mergeCell ref="E140:H140"/>
    <mergeCell ref="L2:V2"/>
  </mergeCells>
  <dataValidations count="2">
    <dataValidation type="list" allowBlank="1" showInputMessage="1" showErrorMessage="1" error="Povoleny jsou hodnoty K, M." sqref="D530:D533">
      <formula1>"K, M"</formula1>
    </dataValidation>
    <dataValidation type="list" allowBlank="1" showInputMessage="1" showErrorMessage="1" error="Povoleny jsou hodnoty základní, snížená, zákl. přenesená, sníž. přenesená, nulová." sqref="N530:N533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88</v>
      </c>
    </row>
    <row r="4" s="1" customFormat="1" ht="24.96" customHeight="1">
      <c r="B4" s="21"/>
      <c r="D4" s="156" t="s">
        <v>110</v>
      </c>
      <c r="L4" s="21"/>
      <c r="M4" s="157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16</v>
      </c>
      <c r="L6" s="21"/>
    </row>
    <row r="7" s="1" customFormat="1" ht="26.25" customHeight="1">
      <c r="B7" s="21"/>
      <c r="E7" s="159" t="str">
        <f>'Rekapitulace stavby'!K6</f>
        <v>Nový magistrát - modernizace systému chlazení a souvisejících profesí</v>
      </c>
      <c r="F7" s="158"/>
      <c r="G7" s="158"/>
      <c r="H7" s="158"/>
      <c r="L7" s="21"/>
    </row>
    <row r="8" s="2" customFormat="1" ht="12" customHeight="1">
      <c r="A8" s="41"/>
      <c r="B8" s="44"/>
      <c r="C8" s="41"/>
      <c r="D8" s="158" t="s">
        <v>111</v>
      </c>
      <c r="E8" s="41"/>
      <c r="F8" s="41"/>
      <c r="G8" s="41"/>
      <c r="H8" s="41"/>
      <c r="I8" s="41"/>
      <c r="J8" s="41"/>
      <c r="K8" s="41"/>
      <c r="L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0" t="s">
        <v>845</v>
      </c>
      <c r="F9" s="41"/>
      <c r="G9" s="41"/>
      <c r="H9" s="41"/>
      <c r="I9" s="41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8" t="s">
        <v>18</v>
      </c>
      <c r="E11" s="41"/>
      <c r="F11" s="161" t="s">
        <v>1</v>
      </c>
      <c r="G11" s="41"/>
      <c r="H11" s="41"/>
      <c r="I11" s="158" t="s">
        <v>19</v>
      </c>
      <c r="J11" s="161" t="s">
        <v>1</v>
      </c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8" t="s">
        <v>20</v>
      </c>
      <c r="E12" s="41"/>
      <c r="F12" s="161" t="s">
        <v>21</v>
      </c>
      <c r="G12" s="41"/>
      <c r="H12" s="41"/>
      <c r="I12" s="158" t="s">
        <v>22</v>
      </c>
      <c r="J12" s="162" t="str">
        <f>'Rekapitulace stavby'!AN8</f>
        <v>15. 5. 2023</v>
      </c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8" t="s">
        <v>24</v>
      </c>
      <c r="E14" s="41"/>
      <c r="F14" s="41"/>
      <c r="G14" s="41"/>
      <c r="H14" s="41"/>
      <c r="I14" s="158" t="s">
        <v>25</v>
      </c>
      <c r="J14" s="161" t="s">
        <v>1</v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1" t="s">
        <v>26</v>
      </c>
      <c r="F15" s="41"/>
      <c r="G15" s="41"/>
      <c r="H15" s="41"/>
      <c r="I15" s="158" t="s">
        <v>27</v>
      </c>
      <c r="J15" s="161" t="s">
        <v>1</v>
      </c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8" t="s">
        <v>28</v>
      </c>
      <c r="E17" s="41"/>
      <c r="F17" s="41"/>
      <c r="G17" s="41"/>
      <c r="H17" s="41"/>
      <c r="I17" s="158" t="s">
        <v>25</v>
      </c>
      <c r="J17" s="34" t="str">
        <f>'Rekapitulace stavby'!AN13</f>
        <v>Vyplň údaj</v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4" t="str">
        <f>'Rekapitulace stavby'!E14</f>
        <v>Vyplň údaj</v>
      </c>
      <c r="F18" s="161"/>
      <c r="G18" s="161"/>
      <c r="H18" s="161"/>
      <c r="I18" s="158" t="s">
        <v>27</v>
      </c>
      <c r="J18" s="34" t="str">
        <f>'Rekapitulace stavby'!AN14</f>
        <v>Vyplň údaj</v>
      </c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8" t="s">
        <v>30</v>
      </c>
      <c r="E20" s="41"/>
      <c r="F20" s="41"/>
      <c r="G20" s="41"/>
      <c r="H20" s="41"/>
      <c r="I20" s="158" t="s">
        <v>25</v>
      </c>
      <c r="J20" s="161" t="s">
        <v>1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1" t="s">
        <v>31</v>
      </c>
      <c r="F21" s="41"/>
      <c r="G21" s="41"/>
      <c r="H21" s="41"/>
      <c r="I21" s="158" t="s">
        <v>27</v>
      </c>
      <c r="J21" s="161" t="s">
        <v>1</v>
      </c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8" t="s">
        <v>33</v>
      </c>
      <c r="E23" s="41"/>
      <c r="F23" s="41"/>
      <c r="G23" s="41"/>
      <c r="H23" s="41"/>
      <c r="I23" s="158" t="s">
        <v>25</v>
      </c>
      <c r="J23" s="161" t="s">
        <v>1</v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1" t="s">
        <v>34</v>
      </c>
      <c r="F24" s="41"/>
      <c r="G24" s="41"/>
      <c r="H24" s="41"/>
      <c r="I24" s="158" t="s">
        <v>27</v>
      </c>
      <c r="J24" s="161" t="s">
        <v>1</v>
      </c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8" t="s">
        <v>35</v>
      </c>
      <c r="E26" s="41"/>
      <c r="F26" s="41"/>
      <c r="G26" s="41"/>
      <c r="H26" s="41"/>
      <c r="I26" s="41"/>
      <c r="J26" s="41"/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3"/>
      <c r="B27" s="164"/>
      <c r="C27" s="163"/>
      <c r="D27" s="163"/>
      <c r="E27" s="165" t="s">
        <v>1</v>
      </c>
      <c r="F27" s="165"/>
      <c r="G27" s="165"/>
      <c r="H27" s="165"/>
      <c r="I27" s="163"/>
      <c r="J27" s="163"/>
      <c r="K27" s="163"/>
      <c r="L27" s="166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7"/>
      <c r="E29" s="167"/>
      <c r="F29" s="167"/>
      <c r="G29" s="167"/>
      <c r="H29" s="167"/>
      <c r="I29" s="167"/>
      <c r="J29" s="167"/>
      <c r="K29" s="167"/>
      <c r="L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1" t="s">
        <v>113</v>
      </c>
      <c r="E30" s="41"/>
      <c r="F30" s="41"/>
      <c r="G30" s="41"/>
      <c r="H30" s="41"/>
      <c r="I30" s="41"/>
      <c r="J30" s="168">
        <f>J96</f>
        <v>0</v>
      </c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4"/>
      <c r="C31" s="41"/>
      <c r="D31" s="169" t="s">
        <v>104</v>
      </c>
      <c r="E31" s="41"/>
      <c r="F31" s="41"/>
      <c r="G31" s="41"/>
      <c r="H31" s="41"/>
      <c r="I31" s="41"/>
      <c r="J31" s="168">
        <f>J102</f>
        <v>0</v>
      </c>
      <c r="K31" s="41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70" t="s">
        <v>38</v>
      </c>
      <c r="E32" s="41"/>
      <c r="F32" s="41"/>
      <c r="G32" s="41"/>
      <c r="H32" s="41"/>
      <c r="I32" s="41"/>
      <c r="J32" s="171">
        <f>ROUND(J30 + J31, 2)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67"/>
      <c r="E33" s="167"/>
      <c r="F33" s="167"/>
      <c r="G33" s="167"/>
      <c r="H33" s="167"/>
      <c r="I33" s="167"/>
      <c r="J33" s="167"/>
      <c r="K33" s="167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72" t="s">
        <v>40</v>
      </c>
      <c r="G34" s="41"/>
      <c r="H34" s="41"/>
      <c r="I34" s="172" t="s">
        <v>39</v>
      </c>
      <c r="J34" s="172" t="s">
        <v>41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73" t="s">
        <v>42</v>
      </c>
      <c r="E35" s="158" t="s">
        <v>43</v>
      </c>
      <c r="F35" s="174">
        <f>ROUND((ROUND((SUM(BE102:BE109) + SUM(BE129:BE163)),  2) + SUM(BE165:BE167)), 2)</f>
        <v>0</v>
      </c>
      <c r="G35" s="41"/>
      <c r="H35" s="41"/>
      <c r="I35" s="175">
        <v>0.20999999999999999</v>
      </c>
      <c r="J35" s="174">
        <f>ROUND((ROUND(((SUM(BE102:BE109) + SUM(BE129:BE163))*I35),  2) + (SUM(BE165:BE167)*I35)), 2)</f>
        <v>0</v>
      </c>
      <c r="K35" s="41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58" t="s">
        <v>44</v>
      </c>
      <c r="F36" s="174">
        <f>ROUND((ROUND((SUM(BF102:BF109) + SUM(BF129:BF163)),  2) + SUM(BF165:BF167)), 2)</f>
        <v>0</v>
      </c>
      <c r="G36" s="41"/>
      <c r="H36" s="41"/>
      <c r="I36" s="175">
        <v>0.14999999999999999</v>
      </c>
      <c r="J36" s="174">
        <f>ROUND((ROUND(((SUM(BF102:BF109) + SUM(BF129:BF163))*I36),  2) + (SUM(BF165:BF167)*I36)), 2)</f>
        <v>0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58" t="s">
        <v>45</v>
      </c>
      <c r="F37" s="174">
        <f>ROUND((ROUND((SUM(BG102:BG109) + SUM(BG129:BG163)),  2) + SUM(BG165:BG167)), 2)</f>
        <v>0</v>
      </c>
      <c r="G37" s="41"/>
      <c r="H37" s="41"/>
      <c r="I37" s="175">
        <v>0.20999999999999999</v>
      </c>
      <c r="J37" s="174">
        <f>0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58" t="s">
        <v>46</v>
      </c>
      <c r="F38" s="174">
        <f>ROUND((ROUND((SUM(BH102:BH109) + SUM(BH129:BH163)),  2) + SUM(BH165:BH167)), 2)</f>
        <v>0</v>
      </c>
      <c r="G38" s="41"/>
      <c r="H38" s="41"/>
      <c r="I38" s="175">
        <v>0.14999999999999999</v>
      </c>
      <c r="J38" s="174">
        <f>0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8" t="s">
        <v>47</v>
      </c>
      <c r="F39" s="174">
        <f>ROUND((ROUND((SUM(BI102:BI109) + SUM(BI129:BI163)),  2) + SUM(BI165:BI167)), 2)</f>
        <v>0</v>
      </c>
      <c r="G39" s="41"/>
      <c r="H39" s="41"/>
      <c r="I39" s="175">
        <v>0</v>
      </c>
      <c r="J39" s="174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41"/>
      <c r="J40" s="41"/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76"/>
      <c r="D41" s="177" t="s">
        <v>48</v>
      </c>
      <c r="E41" s="178"/>
      <c r="F41" s="178"/>
      <c r="G41" s="179" t="s">
        <v>49</v>
      </c>
      <c r="H41" s="180" t="s">
        <v>50</v>
      </c>
      <c r="I41" s="178"/>
      <c r="J41" s="181">
        <f>SUM(J32:J39)</f>
        <v>0</v>
      </c>
      <c r="K41" s="182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6"/>
      <c r="D50" s="183" t="s">
        <v>51</v>
      </c>
      <c r="E50" s="184"/>
      <c r="F50" s="184"/>
      <c r="G50" s="183" t="s">
        <v>52</v>
      </c>
      <c r="H50" s="184"/>
      <c r="I50" s="184"/>
      <c r="J50" s="184"/>
      <c r="K50" s="184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185" t="s">
        <v>53</v>
      </c>
      <c r="E61" s="186"/>
      <c r="F61" s="187" t="s">
        <v>54</v>
      </c>
      <c r="G61" s="185" t="s">
        <v>53</v>
      </c>
      <c r="H61" s="186"/>
      <c r="I61" s="186"/>
      <c r="J61" s="188" t="s">
        <v>54</v>
      </c>
      <c r="K61" s="186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83" t="s">
        <v>55</v>
      </c>
      <c r="E65" s="189"/>
      <c r="F65" s="189"/>
      <c r="G65" s="183" t="s">
        <v>56</v>
      </c>
      <c r="H65" s="189"/>
      <c r="I65" s="189"/>
      <c r="J65" s="189"/>
      <c r="K65" s="189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185" t="s">
        <v>53</v>
      </c>
      <c r="E76" s="186"/>
      <c r="F76" s="187" t="s">
        <v>54</v>
      </c>
      <c r="G76" s="185" t="s">
        <v>53</v>
      </c>
      <c r="H76" s="186"/>
      <c r="I76" s="186"/>
      <c r="J76" s="188" t="s">
        <v>54</v>
      </c>
      <c r="K76" s="186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114</v>
      </c>
      <c r="D82" s="43"/>
      <c r="E82" s="43"/>
      <c r="F82" s="43"/>
      <c r="G82" s="43"/>
      <c r="H82" s="43"/>
      <c r="I82" s="43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43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6.25" customHeight="1">
      <c r="A85" s="41"/>
      <c r="B85" s="42"/>
      <c r="C85" s="43"/>
      <c r="D85" s="43"/>
      <c r="E85" s="194" t="str">
        <f>E7</f>
        <v>Nový magistrát - modernizace systému chlazení a souvisejících profesí</v>
      </c>
      <c r="F85" s="33"/>
      <c r="G85" s="33"/>
      <c r="H85" s="33"/>
      <c r="I85" s="43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3" t="s">
        <v>111</v>
      </c>
      <c r="D86" s="43"/>
      <c r="E86" s="43"/>
      <c r="F86" s="43"/>
      <c r="G86" s="43"/>
      <c r="H86" s="43"/>
      <c r="I86" s="43"/>
      <c r="J86" s="43"/>
      <c r="K86" s="43"/>
      <c r="L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SO 701_02 - Chlazení</v>
      </c>
      <c r="F87" s="43"/>
      <c r="G87" s="43"/>
      <c r="H87" s="43"/>
      <c r="I87" s="43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3" t="s">
        <v>20</v>
      </c>
      <c r="D89" s="43"/>
      <c r="E89" s="43"/>
      <c r="F89" s="28" t="str">
        <f>F12</f>
        <v>Liberec</v>
      </c>
      <c r="G89" s="43"/>
      <c r="H89" s="43"/>
      <c r="I89" s="33" t="s">
        <v>22</v>
      </c>
      <c r="J89" s="82" t="str">
        <f>IF(J12="","",J12)</f>
        <v>15. 5. 2023</v>
      </c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5.65" customHeight="1">
      <c r="A91" s="41"/>
      <c r="B91" s="42"/>
      <c r="C91" s="33" t="s">
        <v>24</v>
      </c>
      <c r="D91" s="43"/>
      <c r="E91" s="43"/>
      <c r="F91" s="28" t="str">
        <f>E15</f>
        <v>Statutární město Liberec</v>
      </c>
      <c r="G91" s="43"/>
      <c r="H91" s="43"/>
      <c r="I91" s="33" t="s">
        <v>30</v>
      </c>
      <c r="J91" s="37" t="str">
        <f>E21</f>
        <v>Projektový atelier DAVID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0.05" customHeight="1">
      <c r="A92" s="41"/>
      <c r="B92" s="42"/>
      <c r="C92" s="33" t="s">
        <v>28</v>
      </c>
      <c r="D92" s="43"/>
      <c r="E92" s="43"/>
      <c r="F92" s="28" t="str">
        <f>IF(E18="","",E18)</f>
        <v>Vyplň údaj</v>
      </c>
      <c r="G92" s="43"/>
      <c r="H92" s="43"/>
      <c r="I92" s="33" t="s">
        <v>33</v>
      </c>
      <c r="J92" s="37" t="str">
        <f>E24</f>
        <v>Projektový atelier DAVID - Bc. Kosáková</v>
      </c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5" t="s">
        <v>115</v>
      </c>
      <c r="D94" s="152"/>
      <c r="E94" s="152"/>
      <c r="F94" s="152"/>
      <c r="G94" s="152"/>
      <c r="H94" s="152"/>
      <c r="I94" s="152"/>
      <c r="J94" s="196" t="s">
        <v>116</v>
      </c>
      <c r="K94" s="152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7" t="s">
        <v>117</v>
      </c>
      <c r="D96" s="43"/>
      <c r="E96" s="43"/>
      <c r="F96" s="43"/>
      <c r="G96" s="43"/>
      <c r="H96" s="43"/>
      <c r="I96" s="43"/>
      <c r="J96" s="113">
        <f>J129</f>
        <v>0</v>
      </c>
      <c r="K96" s="43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8" t="s">
        <v>118</v>
      </c>
    </row>
    <row r="97" s="9" customFormat="1" ht="24.96" customHeight="1">
      <c r="A97" s="9"/>
      <c r="B97" s="198"/>
      <c r="C97" s="199"/>
      <c r="D97" s="200" t="s">
        <v>846</v>
      </c>
      <c r="E97" s="201"/>
      <c r="F97" s="201"/>
      <c r="G97" s="201"/>
      <c r="H97" s="201"/>
      <c r="I97" s="201"/>
      <c r="J97" s="202">
        <f>J130</f>
        <v>0</v>
      </c>
      <c r="K97" s="199"/>
      <c r="L97" s="20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8"/>
      <c r="C98" s="199"/>
      <c r="D98" s="200" t="s">
        <v>847</v>
      </c>
      <c r="E98" s="201"/>
      <c r="F98" s="201"/>
      <c r="G98" s="201"/>
      <c r="H98" s="201"/>
      <c r="I98" s="201"/>
      <c r="J98" s="202">
        <f>J146</f>
        <v>0</v>
      </c>
      <c r="K98" s="199"/>
      <c r="L98" s="20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1.84" customHeight="1">
      <c r="A99" s="9"/>
      <c r="B99" s="198"/>
      <c r="C99" s="199"/>
      <c r="D99" s="210" t="s">
        <v>140</v>
      </c>
      <c r="E99" s="199"/>
      <c r="F99" s="199"/>
      <c r="G99" s="199"/>
      <c r="H99" s="199"/>
      <c r="I99" s="199"/>
      <c r="J99" s="211">
        <f>J164</f>
        <v>0</v>
      </c>
      <c r="K99" s="199"/>
      <c r="L99" s="20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1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66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66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29.28" customHeight="1">
      <c r="A102" s="41"/>
      <c r="B102" s="42"/>
      <c r="C102" s="197" t="s">
        <v>141</v>
      </c>
      <c r="D102" s="43"/>
      <c r="E102" s="43"/>
      <c r="F102" s="43"/>
      <c r="G102" s="43"/>
      <c r="H102" s="43"/>
      <c r="I102" s="43"/>
      <c r="J102" s="212">
        <f>ROUND(J103 + J104 + J105 + J106 + J107 + J108,2)</f>
        <v>0</v>
      </c>
      <c r="K102" s="43"/>
      <c r="L102" s="66"/>
      <c r="N102" s="213" t="s">
        <v>42</v>
      </c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8" customHeight="1">
      <c r="A103" s="41"/>
      <c r="B103" s="42"/>
      <c r="C103" s="43"/>
      <c r="D103" s="147" t="s">
        <v>142</v>
      </c>
      <c r="E103" s="140"/>
      <c r="F103" s="140"/>
      <c r="G103" s="43"/>
      <c r="H103" s="43"/>
      <c r="I103" s="43"/>
      <c r="J103" s="141">
        <v>0</v>
      </c>
      <c r="K103" s="43"/>
      <c r="L103" s="214"/>
      <c r="M103" s="215"/>
      <c r="N103" s="216" t="s">
        <v>43</v>
      </c>
      <c r="O103" s="215"/>
      <c r="P103" s="215"/>
      <c r="Q103" s="215"/>
      <c r="R103" s="215"/>
      <c r="S103" s="217"/>
      <c r="T103" s="217"/>
      <c r="U103" s="217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/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8" t="s">
        <v>99</v>
      </c>
      <c r="AZ103" s="215"/>
      <c r="BA103" s="215"/>
      <c r="BB103" s="215"/>
      <c r="BC103" s="215"/>
      <c r="BD103" s="215"/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18" t="s">
        <v>86</v>
      </c>
      <c r="BK103" s="215"/>
      <c r="BL103" s="215"/>
      <c r="BM103" s="215"/>
    </row>
    <row r="104" s="2" customFormat="1" ht="18" customHeight="1">
      <c r="A104" s="41"/>
      <c r="B104" s="42"/>
      <c r="C104" s="43"/>
      <c r="D104" s="147" t="s">
        <v>143</v>
      </c>
      <c r="E104" s="140"/>
      <c r="F104" s="140"/>
      <c r="G104" s="43"/>
      <c r="H104" s="43"/>
      <c r="I104" s="43"/>
      <c r="J104" s="141">
        <v>0</v>
      </c>
      <c r="K104" s="43"/>
      <c r="L104" s="214"/>
      <c r="M104" s="215"/>
      <c r="N104" s="216" t="s">
        <v>43</v>
      </c>
      <c r="O104" s="215"/>
      <c r="P104" s="215"/>
      <c r="Q104" s="215"/>
      <c r="R104" s="215"/>
      <c r="S104" s="217"/>
      <c r="T104" s="217"/>
      <c r="U104" s="217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/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8" t="s">
        <v>99</v>
      </c>
      <c r="AZ104" s="215"/>
      <c r="BA104" s="215"/>
      <c r="BB104" s="215"/>
      <c r="BC104" s="215"/>
      <c r="BD104" s="215"/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18" t="s">
        <v>86</v>
      </c>
      <c r="BK104" s="215"/>
      <c r="BL104" s="215"/>
      <c r="BM104" s="215"/>
    </row>
    <row r="105" s="2" customFormat="1" ht="18" customHeight="1">
      <c r="A105" s="41"/>
      <c r="B105" s="42"/>
      <c r="C105" s="43"/>
      <c r="D105" s="147" t="s">
        <v>144</v>
      </c>
      <c r="E105" s="140"/>
      <c r="F105" s="140"/>
      <c r="G105" s="43"/>
      <c r="H105" s="43"/>
      <c r="I105" s="43"/>
      <c r="J105" s="141">
        <v>0</v>
      </c>
      <c r="K105" s="43"/>
      <c r="L105" s="214"/>
      <c r="M105" s="215"/>
      <c r="N105" s="216" t="s">
        <v>43</v>
      </c>
      <c r="O105" s="215"/>
      <c r="P105" s="215"/>
      <c r="Q105" s="215"/>
      <c r="R105" s="215"/>
      <c r="S105" s="217"/>
      <c r="T105" s="217"/>
      <c r="U105" s="217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/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8" t="s">
        <v>99</v>
      </c>
      <c r="AZ105" s="215"/>
      <c r="BA105" s="215"/>
      <c r="BB105" s="215"/>
      <c r="BC105" s="215"/>
      <c r="BD105" s="215"/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18" t="s">
        <v>86</v>
      </c>
      <c r="BK105" s="215"/>
      <c r="BL105" s="215"/>
      <c r="BM105" s="215"/>
    </row>
    <row r="106" s="2" customFormat="1" ht="18" customHeight="1">
      <c r="A106" s="41"/>
      <c r="B106" s="42"/>
      <c r="C106" s="43"/>
      <c r="D106" s="147" t="s">
        <v>145</v>
      </c>
      <c r="E106" s="140"/>
      <c r="F106" s="140"/>
      <c r="G106" s="43"/>
      <c r="H106" s="43"/>
      <c r="I106" s="43"/>
      <c r="J106" s="141">
        <v>0</v>
      </c>
      <c r="K106" s="43"/>
      <c r="L106" s="214"/>
      <c r="M106" s="215"/>
      <c r="N106" s="216" t="s">
        <v>43</v>
      </c>
      <c r="O106" s="215"/>
      <c r="P106" s="215"/>
      <c r="Q106" s="215"/>
      <c r="R106" s="215"/>
      <c r="S106" s="217"/>
      <c r="T106" s="217"/>
      <c r="U106" s="217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/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8" t="s">
        <v>99</v>
      </c>
      <c r="AZ106" s="215"/>
      <c r="BA106" s="215"/>
      <c r="BB106" s="215"/>
      <c r="BC106" s="215"/>
      <c r="BD106" s="215"/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18" t="s">
        <v>86</v>
      </c>
      <c r="BK106" s="215"/>
      <c r="BL106" s="215"/>
      <c r="BM106" s="215"/>
    </row>
    <row r="107" s="2" customFormat="1" ht="18" customHeight="1">
      <c r="A107" s="41"/>
      <c r="B107" s="42"/>
      <c r="C107" s="43"/>
      <c r="D107" s="147" t="s">
        <v>146</v>
      </c>
      <c r="E107" s="140"/>
      <c r="F107" s="140"/>
      <c r="G107" s="43"/>
      <c r="H107" s="43"/>
      <c r="I107" s="43"/>
      <c r="J107" s="141">
        <v>0</v>
      </c>
      <c r="K107" s="43"/>
      <c r="L107" s="214"/>
      <c r="M107" s="215"/>
      <c r="N107" s="216" t="s">
        <v>43</v>
      </c>
      <c r="O107" s="215"/>
      <c r="P107" s="215"/>
      <c r="Q107" s="215"/>
      <c r="R107" s="215"/>
      <c r="S107" s="217"/>
      <c r="T107" s="217"/>
      <c r="U107" s="217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/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8" t="s">
        <v>99</v>
      </c>
      <c r="AZ107" s="215"/>
      <c r="BA107" s="215"/>
      <c r="BB107" s="215"/>
      <c r="BC107" s="215"/>
      <c r="BD107" s="215"/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18" t="s">
        <v>86</v>
      </c>
      <c r="BK107" s="215"/>
      <c r="BL107" s="215"/>
      <c r="BM107" s="215"/>
    </row>
    <row r="108" s="2" customFormat="1" ht="18" customHeight="1">
      <c r="A108" s="41"/>
      <c r="B108" s="42"/>
      <c r="C108" s="43"/>
      <c r="D108" s="140" t="s">
        <v>147</v>
      </c>
      <c r="E108" s="43"/>
      <c r="F108" s="43"/>
      <c r="G108" s="43"/>
      <c r="H108" s="43"/>
      <c r="I108" s="43"/>
      <c r="J108" s="141">
        <f>ROUND(J30*T108,2)</f>
        <v>0</v>
      </c>
      <c r="K108" s="43"/>
      <c r="L108" s="214"/>
      <c r="M108" s="215"/>
      <c r="N108" s="216" t="s">
        <v>43</v>
      </c>
      <c r="O108" s="215"/>
      <c r="P108" s="215"/>
      <c r="Q108" s="215"/>
      <c r="R108" s="215"/>
      <c r="S108" s="217"/>
      <c r="T108" s="217"/>
      <c r="U108" s="217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/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8" t="s">
        <v>148</v>
      </c>
      <c r="AZ108" s="215"/>
      <c r="BA108" s="215"/>
      <c r="BB108" s="215"/>
      <c r="BC108" s="215"/>
      <c r="BD108" s="215"/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18" t="s">
        <v>86</v>
      </c>
      <c r="BK108" s="215"/>
      <c r="BL108" s="215"/>
      <c r="BM108" s="215"/>
    </row>
    <row r="109" s="2" customForma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66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29.28" customHeight="1">
      <c r="A110" s="41"/>
      <c r="B110" s="42"/>
      <c r="C110" s="151" t="s">
        <v>109</v>
      </c>
      <c r="D110" s="152"/>
      <c r="E110" s="152"/>
      <c r="F110" s="152"/>
      <c r="G110" s="152"/>
      <c r="H110" s="152"/>
      <c r="I110" s="152"/>
      <c r="J110" s="153">
        <f>ROUND(J96+J102,2)</f>
        <v>0</v>
      </c>
      <c r="K110" s="152"/>
      <c r="L110" s="66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6.96" customHeight="1">
      <c r="A111" s="41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6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5" s="2" customFormat="1" ht="6.96" customHeight="1">
      <c r="A115" s="41"/>
      <c r="B115" s="71"/>
      <c r="C115" s="72"/>
      <c r="D115" s="72"/>
      <c r="E115" s="72"/>
      <c r="F115" s="72"/>
      <c r="G115" s="72"/>
      <c r="H115" s="72"/>
      <c r="I115" s="72"/>
      <c r="J115" s="72"/>
      <c r="K115" s="72"/>
      <c r="L115" s="66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24.96" customHeight="1">
      <c r="A116" s="41"/>
      <c r="B116" s="42"/>
      <c r="C116" s="24" t="s">
        <v>149</v>
      </c>
      <c r="D116" s="43"/>
      <c r="E116" s="43"/>
      <c r="F116" s="43"/>
      <c r="G116" s="43"/>
      <c r="H116" s="43"/>
      <c r="I116" s="43"/>
      <c r="J116" s="43"/>
      <c r="K116" s="43"/>
      <c r="L116" s="66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6.96" customHeight="1">
      <c r="A117" s="41"/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66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12" customHeight="1">
      <c r="A118" s="41"/>
      <c r="B118" s="42"/>
      <c r="C118" s="33" t="s">
        <v>16</v>
      </c>
      <c r="D118" s="43"/>
      <c r="E118" s="43"/>
      <c r="F118" s="43"/>
      <c r="G118" s="43"/>
      <c r="H118" s="43"/>
      <c r="I118" s="43"/>
      <c r="J118" s="43"/>
      <c r="K118" s="43"/>
      <c r="L118" s="66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26.25" customHeight="1">
      <c r="A119" s="41"/>
      <c r="B119" s="42"/>
      <c r="C119" s="43"/>
      <c r="D119" s="43"/>
      <c r="E119" s="194" t="str">
        <f>E7</f>
        <v>Nový magistrát - modernizace systému chlazení a souvisejících profesí</v>
      </c>
      <c r="F119" s="33"/>
      <c r="G119" s="33"/>
      <c r="H119" s="33"/>
      <c r="I119" s="43"/>
      <c r="J119" s="43"/>
      <c r="K119" s="43"/>
      <c r="L119" s="66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12" customHeight="1">
      <c r="A120" s="41"/>
      <c r="B120" s="42"/>
      <c r="C120" s="33" t="s">
        <v>111</v>
      </c>
      <c r="D120" s="43"/>
      <c r="E120" s="43"/>
      <c r="F120" s="43"/>
      <c r="G120" s="43"/>
      <c r="H120" s="43"/>
      <c r="I120" s="43"/>
      <c r="J120" s="43"/>
      <c r="K120" s="43"/>
      <c r="L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16.5" customHeight="1">
      <c r="A121" s="41"/>
      <c r="B121" s="42"/>
      <c r="C121" s="43"/>
      <c r="D121" s="43"/>
      <c r="E121" s="79" t="str">
        <f>E9</f>
        <v>SO 701_02 - Chlazení</v>
      </c>
      <c r="F121" s="43"/>
      <c r="G121" s="43"/>
      <c r="H121" s="43"/>
      <c r="I121" s="43"/>
      <c r="J121" s="43"/>
      <c r="K121" s="43"/>
      <c r="L121" s="66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6.96" customHeight="1">
      <c r="A122" s="41"/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66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12" customHeight="1">
      <c r="A123" s="41"/>
      <c r="B123" s="42"/>
      <c r="C123" s="33" t="s">
        <v>20</v>
      </c>
      <c r="D123" s="43"/>
      <c r="E123" s="43"/>
      <c r="F123" s="28" t="str">
        <f>F12</f>
        <v>Liberec</v>
      </c>
      <c r="G123" s="43"/>
      <c r="H123" s="43"/>
      <c r="I123" s="33" t="s">
        <v>22</v>
      </c>
      <c r="J123" s="82" t="str">
        <f>IF(J12="","",J12)</f>
        <v>15. 5. 2023</v>
      </c>
      <c r="K123" s="43"/>
      <c r="L123" s="66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6.96" customHeight="1">
      <c r="A124" s="41"/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25.65" customHeight="1">
      <c r="A125" s="41"/>
      <c r="B125" s="42"/>
      <c r="C125" s="33" t="s">
        <v>24</v>
      </c>
      <c r="D125" s="43"/>
      <c r="E125" s="43"/>
      <c r="F125" s="28" t="str">
        <f>E15</f>
        <v>Statutární město Liberec</v>
      </c>
      <c r="G125" s="43"/>
      <c r="H125" s="43"/>
      <c r="I125" s="33" t="s">
        <v>30</v>
      </c>
      <c r="J125" s="37" t="str">
        <f>E21</f>
        <v>Projektový atelier DAVID</v>
      </c>
      <c r="K125" s="43"/>
      <c r="L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40.05" customHeight="1">
      <c r="A126" s="41"/>
      <c r="B126" s="42"/>
      <c r="C126" s="33" t="s">
        <v>28</v>
      </c>
      <c r="D126" s="43"/>
      <c r="E126" s="43"/>
      <c r="F126" s="28" t="str">
        <f>IF(E18="","",E18)</f>
        <v>Vyplň údaj</v>
      </c>
      <c r="G126" s="43"/>
      <c r="H126" s="43"/>
      <c r="I126" s="33" t="s">
        <v>33</v>
      </c>
      <c r="J126" s="37" t="str">
        <f>E24</f>
        <v>Projektový atelier DAVID - Bc. Kosáková</v>
      </c>
      <c r="K126" s="43"/>
      <c r="L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10.32" customHeight="1">
      <c r="A127" s="41"/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11" customFormat="1" ht="29.28" customHeight="1">
      <c r="A128" s="220"/>
      <c r="B128" s="221"/>
      <c r="C128" s="222" t="s">
        <v>150</v>
      </c>
      <c r="D128" s="223" t="s">
        <v>63</v>
      </c>
      <c r="E128" s="223" t="s">
        <v>59</v>
      </c>
      <c r="F128" s="223" t="s">
        <v>60</v>
      </c>
      <c r="G128" s="223" t="s">
        <v>151</v>
      </c>
      <c r="H128" s="223" t="s">
        <v>152</v>
      </c>
      <c r="I128" s="223" t="s">
        <v>153</v>
      </c>
      <c r="J128" s="223" t="s">
        <v>116</v>
      </c>
      <c r="K128" s="224" t="s">
        <v>154</v>
      </c>
      <c r="L128" s="225"/>
      <c r="M128" s="103" t="s">
        <v>1</v>
      </c>
      <c r="N128" s="104" t="s">
        <v>42</v>
      </c>
      <c r="O128" s="104" t="s">
        <v>155</v>
      </c>
      <c r="P128" s="104" t="s">
        <v>156</v>
      </c>
      <c r="Q128" s="104" t="s">
        <v>157</v>
      </c>
      <c r="R128" s="104" t="s">
        <v>158</v>
      </c>
      <c r="S128" s="104" t="s">
        <v>159</v>
      </c>
      <c r="T128" s="105" t="s">
        <v>160</v>
      </c>
      <c r="U128" s="220"/>
      <c r="V128" s="220"/>
      <c r="W128" s="220"/>
      <c r="X128" s="220"/>
      <c r="Y128" s="220"/>
      <c r="Z128" s="220"/>
      <c r="AA128" s="220"/>
      <c r="AB128" s="220"/>
      <c r="AC128" s="220"/>
      <c r="AD128" s="220"/>
      <c r="AE128" s="220"/>
    </row>
    <row r="129" s="2" customFormat="1" ht="22.8" customHeight="1">
      <c r="A129" s="41"/>
      <c r="B129" s="42"/>
      <c r="C129" s="110" t="s">
        <v>161</v>
      </c>
      <c r="D129" s="43"/>
      <c r="E129" s="43"/>
      <c r="F129" s="43"/>
      <c r="G129" s="43"/>
      <c r="H129" s="43"/>
      <c r="I129" s="43"/>
      <c r="J129" s="226">
        <f>BK129</f>
        <v>0</v>
      </c>
      <c r="K129" s="43"/>
      <c r="L129" s="44"/>
      <c r="M129" s="106"/>
      <c r="N129" s="227"/>
      <c r="O129" s="107"/>
      <c r="P129" s="228">
        <f>P130+P146+P164</f>
        <v>0</v>
      </c>
      <c r="Q129" s="107"/>
      <c r="R129" s="228">
        <f>R130+R146+R164</f>
        <v>0</v>
      </c>
      <c r="S129" s="107"/>
      <c r="T129" s="229">
        <f>T130+T146+T164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8" t="s">
        <v>77</v>
      </c>
      <c r="AU129" s="18" t="s">
        <v>118</v>
      </c>
      <c r="BK129" s="230">
        <f>BK130+BK146+BK164</f>
        <v>0</v>
      </c>
    </row>
    <row r="130" s="12" customFormat="1" ht="25.92" customHeight="1">
      <c r="A130" s="12"/>
      <c r="B130" s="231"/>
      <c r="C130" s="232"/>
      <c r="D130" s="233" t="s">
        <v>77</v>
      </c>
      <c r="E130" s="234" t="s">
        <v>848</v>
      </c>
      <c r="F130" s="234" t="s">
        <v>848</v>
      </c>
      <c r="G130" s="232"/>
      <c r="H130" s="232"/>
      <c r="I130" s="235"/>
      <c r="J130" s="211">
        <f>BK130</f>
        <v>0</v>
      </c>
      <c r="K130" s="232"/>
      <c r="L130" s="236"/>
      <c r="M130" s="237"/>
      <c r="N130" s="238"/>
      <c r="O130" s="238"/>
      <c r="P130" s="239">
        <f>SUM(P131:P145)</f>
        <v>0</v>
      </c>
      <c r="Q130" s="238"/>
      <c r="R130" s="239">
        <f>SUM(R131:R145)</f>
        <v>0</v>
      </c>
      <c r="S130" s="238"/>
      <c r="T130" s="240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1" t="s">
        <v>86</v>
      </c>
      <c r="AT130" s="242" t="s">
        <v>77</v>
      </c>
      <c r="AU130" s="242" t="s">
        <v>78</v>
      </c>
      <c r="AY130" s="241" t="s">
        <v>164</v>
      </c>
      <c r="BK130" s="243">
        <f>SUM(BK131:BK145)</f>
        <v>0</v>
      </c>
    </row>
    <row r="131" s="2" customFormat="1" ht="33" customHeight="1">
      <c r="A131" s="41"/>
      <c r="B131" s="42"/>
      <c r="C131" s="246" t="s">
        <v>86</v>
      </c>
      <c r="D131" s="246" t="s">
        <v>166</v>
      </c>
      <c r="E131" s="247" t="s">
        <v>849</v>
      </c>
      <c r="F131" s="248" t="s">
        <v>850</v>
      </c>
      <c r="G131" s="249" t="s">
        <v>438</v>
      </c>
      <c r="H131" s="250">
        <v>1</v>
      </c>
      <c r="I131" s="251"/>
      <c r="J131" s="252">
        <f>ROUND(I131*H131,2)</f>
        <v>0</v>
      </c>
      <c r="K131" s="248" t="s">
        <v>1</v>
      </c>
      <c r="L131" s="44"/>
      <c r="M131" s="253" t="s">
        <v>1</v>
      </c>
      <c r="N131" s="254" t="s">
        <v>43</v>
      </c>
      <c r="O131" s="94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57" t="s">
        <v>171</v>
      </c>
      <c r="AT131" s="257" t="s">
        <v>166</v>
      </c>
      <c r="AU131" s="257" t="s">
        <v>86</v>
      </c>
      <c r="AY131" s="18" t="s">
        <v>164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8" t="s">
        <v>86</v>
      </c>
      <c r="BK131" s="146">
        <f>ROUND(I131*H131,2)</f>
        <v>0</v>
      </c>
      <c r="BL131" s="18" t="s">
        <v>171</v>
      </c>
      <c r="BM131" s="257" t="s">
        <v>88</v>
      </c>
    </row>
    <row r="132" s="2" customFormat="1" ht="33" customHeight="1">
      <c r="A132" s="41"/>
      <c r="B132" s="42"/>
      <c r="C132" s="246" t="s">
        <v>88</v>
      </c>
      <c r="D132" s="246" t="s">
        <v>166</v>
      </c>
      <c r="E132" s="247" t="s">
        <v>851</v>
      </c>
      <c r="F132" s="248" t="s">
        <v>852</v>
      </c>
      <c r="G132" s="249" t="s">
        <v>438</v>
      </c>
      <c r="H132" s="250">
        <v>1</v>
      </c>
      <c r="I132" s="251"/>
      <c r="J132" s="252">
        <f>ROUND(I132*H132,2)</f>
        <v>0</v>
      </c>
      <c r="K132" s="248" t="s">
        <v>1</v>
      </c>
      <c r="L132" s="44"/>
      <c r="M132" s="253" t="s">
        <v>1</v>
      </c>
      <c r="N132" s="254" t="s">
        <v>43</v>
      </c>
      <c r="O132" s="94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57" t="s">
        <v>171</v>
      </c>
      <c r="AT132" s="257" t="s">
        <v>166</v>
      </c>
      <c r="AU132" s="257" t="s">
        <v>86</v>
      </c>
      <c r="AY132" s="18" t="s">
        <v>164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8" t="s">
        <v>86</v>
      </c>
      <c r="BK132" s="146">
        <f>ROUND(I132*H132,2)</f>
        <v>0</v>
      </c>
      <c r="BL132" s="18" t="s">
        <v>171</v>
      </c>
      <c r="BM132" s="257" t="s">
        <v>171</v>
      </c>
    </row>
    <row r="133" s="2" customFormat="1" ht="24.15" customHeight="1">
      <c r="A133" s="41"/>
      <c r="B133" s="42"/>
      <c r="C133" s="246" t="s">
        <v>180</v>
      </c>
      <c r="D133" s="246" t="s">
        <v>166</v>
      </c>
      <c r="E133" s="247" t="s">
        <v>853</v>
      </c>
      <c r="F133" s="248" t="s">
        <v>854</v>
      </c>
      <c r="G133" s="249" t="s">
        <v>438</v>
      </c>
      <c r="H133" s="250">
        <v>3</v>
      </c>
      <c r="I133" s="251"/>
      <c r="J133" s="252">
        <f>ROUND(I133*H133,2)</f>
        <v>0</v>
      </c>
      <c r="K133" s="248" t="s">
        <v>1</v>
      </c>
      <c r="L133" s="44"/>
      <c r="M133" s="253" t="s">
        <v>1</v>
      </c>
      <c r="N133" s="254" t="s">
        <v>43</v>
      </c>
      <c r="O133" s="94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57" t="s">
        <v>171</v>
      </c>
      <c r="AT133" s="257" t="s">
        <v>166</v>
      </c>
      <c r="AU133" s="257" t="s">
        <v>86</v>
      </c>
      <c r="AY133" s="18" t="s">
        <v>164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8" t="s">
        <v>86</v>
      </c>
      <c r="BK133" s="146">
        <f>ROUND(I133*H133,2)</f>
        <v>0</v>
      </c>
      <c r="BL133" s="18" t="s">
        <v>171</v>
      </c>
      <c r="BM133" s="257" t="s">
        <v>200</v>
      </c>
    </row>
    <row r="134" s="2" customFormat="1" ht="33" customHeight="1">
      <c r="A134" s="41"/>
      <c r="B134" s="42"/>
      <c r="C134" s="246" t="s">
        <v>171</v>
      </c>
      <c r="D134" s="246" t="s">
        <v>166</v>
      </c>
      <c r="E134" s="247" t="s">
        <v>855</v>
      </c>
      <c r="F134" s="248" t="s">
        <v>850</v>
      </c>
      <c r="G134" s="249" t="s">
        <v>438</v>
      </c>
      <c r="H134" s="250">
        <v>1</v>
      </c>
      <c r="I134" s="251"/>
      <c r="J134" s="252">
        <f>ROUND(I134*H134,2)</f>
        <v>0</v>
      </c>
      <c r="K134" s="248" t="s">
        <v>1</v>
      </c>
      <c r="L134" s="44"/>
      <c r="M134" s="253" t="s">
        <v>1</v>
      </c>
      <c r="N134" s="254" t="s">
        <v>43</v>
      </c>
      <c r="O134" s="94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57" t="s">
        <v>171</v>
      </c>
      <c r="AT134" s="257" t="s">
        <v>166</v>
      </c>
      <c r="AU134" s="257" t="s">
        <v>86</v>
      </c>
      <c r="AY134" s="18" t="s">
        <v>164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8" t="s">
        <v>86</v>
      </c>
      <c r="BK134" s="146">
        <f>ROUND(I134*H134,2)</f>
        <v>0</v>
      </c>
      <c r="BL134" s="18" t="s">
        <v>171</v>
      </c>
      <c r="BM134" s="257" t="s">
        <v>213</v>
      </c>
    </row>
    <row r="135" s="2" customFormat="1" ht="33" customHeight="1">
      <c r="A135" s="41"/>
      <c r="B135" s="42"/>
      <c r="C135" s="246" t="s">
        <v>190</v>
      </c>
      <c r="D135" s="246" t="s">
        <v>166</v>
      </c>
      <c r="E135" s="247" t="s">
        <v>856</v>
      </c>
      <c r="F135" s="248" t="s">
        <v>852</v>
      </c>
      <c r="G135" s="249" t="s">
        <v>438</v>
      </c>
      <c r="H135" s="250">
        <v>1</v>
      </c>
      <c r="I135" s="251"/>
      <c r="J135" s="252">
        <f>ROUND(I135*H135,2)</f>
        <v>0</v>
      </c>
      <c r="K135" s="248" t="s">
        <v>1</v>
      </c>
      <c r="L135" s="44"/>
      <c r="M135" s="253" t="s">
        <v>1</v>
      </c>
      <c r="N135" s="254" t="s">
        <v>43</v>
      </c>
      <c r="O135" s="94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57" t="s">
        <v>171</v>
      </c>
      <c r="AT135" s="257" t="s">
        <v>166</v>
      </c>
      <c r="AU135" s="257" t="s">
        <v>86</v>
      </c>
      <c r="AY135" s="18" t="s">
        <v>164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8" t="s">
        <v>86</v>
      </c>
      <c r="BK135" s="146">
        <f>ROUND(I135*H135,2)</f>
        <v>0</v>
      </c>
      <c r="BL135" s="18" t="s">
        <v>171</v>
      </c>
      <c r="BM135" s="257" t="s">
        <v>229</v>
      </c>
    </row>
    <row r="136" s="2" customFormat="1" ht="24.15" customHeight="1">
      <c r="A136" s="41"/>
      <c r="B136" s="42"/>
      <c r="C136" s="246" t="s">
        <v>200</v>
      </c>
      <c r="D136" s="246" t="s">
        <v>166</v>
      </c>
      <c r="E136" s="247" t="s">
        <v>857</v>
      </c>
      <c r="F136" s="248" t="s">
        <v>854</v>
      </c>
      <c r="G136" s="249" t="s">
        <v>438</v>
      </c>
      <c r="H136" s="250">
        <v>3</v>
      </c>
      <c r="I136" s="251"/>
      <c r="J136" s="252">
        <f>ROUND(I136*H136,2)</f>
        <v>0</v>
      </c>
      <c r="K136" s="248" t="s">
        <v>1</v>
      </c>
      <c r="L136" s="44"/>
      <c r="M136" s="253" t="s">
        <v>1</v>
      </c>
      <c r="N136" s="254" t="s">
        <v>43</v>
      </c>
      <c r="O136" s="94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57" t="s">
        <v>171</v>
      </c>
      <c r="AT136" s="257" t="s">
        <v>166</v>
      </c>
      <c r="AU136" s="257" t="s">
        <v>86</v>
      </c>
      <c r="AY136" s="18" t="s">
        <v>164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8" t="s">
        <v>86</v>
      </c>
      <c r="BK136" s="146">
        <f>ROUND(I136*H136,2)</f>
        <v>0</v>
      </c>
      <c r="BL136" s="18" t="s">
        <v>171</v>
      </c>
      <c r="BM136" s="257" t="s">
        <v>242</v>
      </c>
    </row>
    <row r="137" s="2" customFormat="1" ht="16.5" customHeight="1">
      <c r="A137" s="41"/>
      <c r="B137" s="42"/>
      <c r="C137" s="246" t="s">
        <v>205</v>
      </c>
      <c r="D137" s="246" t="s">
        <v>166</v>
      </c>
      <c r="E137" s="247" t="s">
        <v>858</v>
      </c>
      <c r="F137" s="248" t="s">
        <v>859</v>
      </c>
      <c r="G137" s="249" t="s">
        <v>438</v>
      </c>
      <c r="H137" s="250">
        <v>2</v>
      </c>
      <c r="I137" s="251"/>
      <c r="J137" s="252">
        <f>ROUND(I137*H137,2)</f>
        <v>0</v>
      </c>
      <c r="K137" s="248" t="s">
        <v>1</v>
      </c>
      <c r="L137" s="44"/>
      <c r="M137" s="253" t="s">
        <v>1</v>
      </c>
      <c r="N137" s="254" t="s">
        <v>43</v>
      </c>
      <c r="O137" s="94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57" t="s">
        <v>171</v>
      </c>
      <c r="AT137" s="257" t="s">
        <v>166</v>
      </c>
      <c r="AU137" s="257" t="s">
        <v>86</v>
      </c>
      <c r="AY137" s="18" t="s">
        <v>164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8" t="s">
        <v>86</v>
      </c>
      <c r="BK137" s="146">
        <f>ROUND(I137*H137,2)</f>
        <v>0</v>
      </c>
      <c r="BL137" s="18" t="s">
        <v>171</v>
      </c>
      <c r="BM137" s="257" t="s">
        <v>254</v>
      </c>
    </row>
    <row r="138" s="2" customFormat="1" ht="44.25" customHeight="1">
      <c r="A138" s="41"/>
      <c r="B138" s="42"/>
      <c r="C138" s="246" t="s">
        <v>213</v>
      </c>
      <c r="D138" s="246" t="s">
        <v>166</v>
      </c>
      <c r="E138" s="247" t="s">
        <v>860</v>
      </c>
      <c r="F138" s="248" t="s">
        <v>861</v>
      </c>
      <c r="G138" s="249" t="s">
        <v>438</v>
      </c>
      <c r="H138" s="250">
        <v>2</v>
      </c>
      <c r="I138" s="251"/>
      <c r="J138" s="252">
        <f>ROUND(I138*H138,2)</f>
        <v>0</v>
      </c>
      <c r="K138" s="248" t="s">
        <v>1</v>
      </c>
      <c r="L138" s="44"/>
      <c r="M138" s="253" t="s">
        <v>1</v>
      </c>
      <c r="N138" s="254" t="s">
        <v>43</v>
      </c>
      <c r="O138" s="94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57" t="s">
        <v>171</v>
      </c>
      <c r="AT138" s="257" t="s">
        <v>166</v>
      </c>
      <c r="AU138" s="257" t="s">
        <v>86</v>
      </c>
      <c r="AY138" s="18" t="s">
        <v>164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8" t="s">
        <v>86</v>
      </c>
      <c r="BK138" s="146">
        <f>ROUND(I138*H138,2)</f>
        <v>0</v>
      </c>
      <c r="BL138" s="18" t="s">
        <v>171</v>
      </c>
      <c r="BM138" s="257" t="s">
        <v>267</v>
      </c>
    </row>
    <row r="139" s="2" customFormat="1" ht="37.8" customHeight="1">
      <c r="A139" s="41"/>
      <c r="B139" s="42"/>
      <c r="C139" s="246" t="s">
        <v>218</v>
      </c>
      <c r="D139" s="246" t="s">
        <v>166</v>
      </c>
      <c r="E139" s="247" t="s">
        <v>862</v>
      </c>
      <c r="F139" s="248" t="s">
        <v>863</v>
      </c>
      <c r="G139" s="249" t="s">
        <v>864</v>
      </c>
      <c r="H139" s="250">
        <v>90</v>
      </c>
      <c r="I139" s="251"/>
      <c r="J139" s="252">
        <f>ROUND(I139*H139,2)</f>
        <v>0</v>
      </c>
      <c r="K139" s="248" t="s">
        <v>1</v>
      </c>
      <c r="L139" s="44"/>
      <c r="M139" s="253" t="s">
        <v>1</v>
      </c>
      <c r="N139" s="254" t="s">
        <v>43</v>
      </c>
      <c r="O139" s="94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57" t="s">
        <v>171</v>
      </c>
      <c r="AT139" s="257" t="s">
        <v>166</v>
      </c>
      <c r="AU139" s="257" t="s">
        <v>86</v>
      </c>
      <c r="AY139" s="18" t="s">
        <v>164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8" t="s">
        <v>86</v>
      </c>
      <c r="BK139" s="146">
        <f>ROUND(I139*H139,2)</f>
        <v>0</v>
      </c>
      <c r="BL139" s="18" t="s">
        <v>171</v>
      </c>
      <c r="BM139" s="257" t="s">
        <v>280</v>
      </c>
    </row>
    <row r="140" s="2" customFormat="1" ht="16.5" customHeight="1">
      <c r="A140" s="41"/>
      <c r="B140" s="42"/>
      <c r="C140" s="246" t="s">
        <v>229</v>
      </c>
      <c r="D140" s="246" t="s">
        <v>166</v>
      </c>
      <c r="E140" s="247" t="s">
        <v>865</v>
      </c>
      <c r="F140" s="248" t="s">
        <v>866</v>
      </c>
      <c r="G140" s="249" t="s">
        <v>867</v>
      </c>
      <c r="H140" s="250">
        <v>2</v>
      </c>
      <c r="I140" s="251"/>
      <c r="J140" s="252">
        <f>ROUND(I140*H140,2)</f>
        <v>0</v>
      </c>
      <c r="K140" s="248" t="s">
        <v>1</v>
      </c>
      <c r="L140" s="44"/>
      <c r="M140" s="253" t="s">
        <v>1</v>
      </c>
      <c r="N140" s="254" t="s">
        <v>43</v>
      </c>
      <c r="O140" s="94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57" t="s">
        <v>171</v>
      </c>
      <c r="AT140" s="257" t="s">
        <v>166</v>
      </c>
      <c r="AU140" s="257" t="s">
        <v>86</v>
      </c>
      <c r="AY140" s="18" t="s">
        <v>164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8" t="s">
        <v>86</v>
      </c>
      <c r="BK140" s="146">
        <f>ROUND(I140*H140,2)</f>
        <v>0</v>
      </c>
      <c r="BL140" s="18" t="s">
        <v>171</v>
      </c>
      <c r="BM140" s="257" t="s">
        <v>290</v>
      </c>
    </row>
    <row r="141" s="2" customFormat="1" ht="16.5" customHeight="1">
      <c r="A141" s="41"/>
      <c r="B141" s="42"/>
      <c r="C141" s="246" t="s">
        <v>234</v>
      </c>
      <c r="D141" s="246" t="s">
        <v>166</v>
      </c>
      <c r="E141" s="247" t="s">
        <v>868</v>
      </c>
      <c r="F141" s="248" t="s">
        <v>869</v>
      </c>
      <c r="G141" s="249" t="s">
        <v>867</v>
      </c>
      <c r="H141" s="250">
        <v>2</v>
      </c>
      <c r="I141" s="251"/>
      <c r="J141" s="252">
        <f>ROUND(I141*H141,2)</f>
        <v>0</v>
      </c>
      <c r="K141" s="248" t="s">
        <v>1</v>
      </c>
      <c r="L141" s="44"/>
      <c r="M141" s="253" t="s">
        <v>1</v>
      </c>
      <c r="N141" s="254" t="s">
        <v>43</v>
      </c>
      <c r="O141" s="94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57" t="s">
        <v>171</v>
      </c>
      <c r="AT141" s="257" t="s">
        <v>166</v>
      </c>
      <c r="AU141" s="257" t="s">
        <v>86</v>
      </c>
      <c r="AY141" s="18" t="s">
        <v>164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8" t="s">
        <v>86</v>
      </c>
      <c r="BK141" s="146">
        <f>ROUND(I141*H141,2)</f>
        <v>0</v>
      </c>
      <c r="BL141" s="18" t="s">
        <v>171</v>
      </c>
      <c r="BM141" s="257" t="s">
        <v>299</v>
      </c>
    </row>
    <row r="142" s="2" customFormat="1" ht="16.5" customHeight="1">
      <c r="A142" s="41"/>
      <c r="B142" s="42"/>
      <c r="C142" s="246" t="s">
        <v>242</v>
      </c>
      <c r="D142" s="246" t="s">
        <v>166</v>
      </c>
      <c r="E142" s="247" t="s">
        <v>870</v>
      </c>
      <c r="F142" s="248" t="s">
        <v>871</v>
      </c>
      <c r="G142" s="249" t="s">
        <v>673</v>
      </c>
      <c r="H142" s="250">
        <v>38.5</v>
      </c>
      <c r="I142" s="251"/>
      <c r="J142" s="252">
        <f>ROUND(I142*H142,2)</f>
        <v>0</v>
      </c>
      <c r="K142" s="248" t="s">
        <v>1</v>
      </c>
      <c r="L142" s="44"/>
      <c r="M142" s="253" t="s">
        <v>1</v>
      </c>
      <c r="N142" s="254" t="s">
        <v>43</v>
      </c>
      <c r="O142" s="94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57" t="s">
        <v>171</v>
      </c>
      <c r="AT142" s="257" t="s">
        <v>166</v>
      </c>
      <c r="AU142" s="257" t="s">
        <v>86</v>
      </c>
      <c r="AY142" s="18" t="s">
        <v>164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8" t="s">
        <v>86</v>
      </c>
      <c r="BK142" s="146">
        <f>ROUND(I142*H142,2)</f>
        <v>0</v>
      </c>
      <c r="BL142" s="18" t="s">
        <v>171</v>
      </c>
      <c r="BM142" s="257" t="s">
        <v>310</v>
      </c>
    </row>
    <row r="143" s="2" customFormat="1" ht="16.5" customHeight="1">
      <c r="A143" s="41"/>
      <c r="B143" s="42"/>
      <c r="C143" s="246" t="s">
        <v>247</v>
      </c>
      <c r="D143" s="246" t="s">
        <v>166</v>
      </c>
      <c r="E143" s="247" t="s">
        <v>872</v>
      </c>
      <c r="F143" s="248" t="s">
        <v>873</v>
      </c>
      <c r="G143" s="249" t="s">
        <v>874</v>
      </c>
      <c r="H143" s="250">
        <v>1.5</v>
      </c>
      <c r="I143" s="251"/>
      <c r="J143" s="252">
        <f>ROUND(I143*H143,2)</f>
        <v>0</v>
      </c>
      <c r="K143" s="248" t="s">
        <v>1</v>
      </c>
      <c r="L143" s="44"/>
      <c r="M143" s="253" t="s">
        <v>1</v>
      </c>
      <c r="N143" s="254" t="s">
        <v>43</v>
      </c>
      <c r="O143" s="94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57" t="s">
        <v>171</v>
      </c>
      <c r="AT143" s="257" t="s">
        <v>166</v>
      </c>
      <c r="AU143" s="257" t="s">
        <v>86</v>
      </c>
      <c r="AY143" s="18" t="s">
        <v>164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8" t="s">
        <v>86</v>
      </c>
      <c r="BK143" s="146">
        <f>ROUND(I143*H143,2)</f>
        <v>0</v>
      </c>
      <c r="BL143" s="18" t="s">
        <v>171</v>
      </c>
      <c r="BM143" s="257" t="s">
        <v>319</v>
      </c>
    </row>
    <row r="144" s="2" customFormat="1" ht="24.15" customHeight="1">
      <c r="A144" s="41"/>
      <c r="B144" s="42"/>
      <c r="C144" s="246" t="s">
        <v>254</v>
      </c>
      <c r="D144" s="246" t="s">
        <v>166</v>
      </c>
      <c r="E144" s="247" t="s">
        <v>875</v>
      </c>
      <c r="F144" s="248" t="s">
        <v>876</v>
      </c>
      <c r="G144" s="249" t="s">
        <v>177</v>
      </c>
      <c r="H144" s="250">
        <v>4</v>
      </c>
      <c r="I144" s="251"/>
      <c r="J144" s="252">
        <f>ROUND(I144*H144,2)</f>
        <v>0</v>
      </c>
      <c r="K144" s="248" t="s">
        <v>1</v>
      </c>
      <c r="L144" s="44"/>
      <c r="M144" s="253" t="s">
        <v>1</v>
      </c>
      <c r="N144" s="254" t="s">
        <v>43</v>
      </c>
      <c r="O144" s="94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57" t="s">
        <v>171</v>
      </c>
      <c r="AT144" s="257" t="s">
        <v>166</v>
      </c>
      <c r="AU144" s="257" t="s">
        <v>86</v>
      </c>
      <c r="AY144" s="18" t="s">
        <v>164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8" t="s">
        <v>86</v>
      </c>
      <c r="BK144" s="146">
        <f>ROUND(I144*H144,2)</f>
        <v>0</v>
      </c>
      <c r="BL144" s="18" t="s">
        <v>171</v>
      </c>
      <c r="BM144" s="257" t="s">
        <v>330</v>
      </c>
    </row>
    <row r="145" s="2" customFormat="1" ht="16.5" customHeight="1">
      <c r="A145" s="41"/>
      <c r="B145" s="42"/>
      <c r="C145" s="246" t="s">
        <v>8</v>
      </c>
      <c r="D145" s="246" t="s">
        <v>166</v>
      </c>
      <c r="E145" s="247" t="s">
        <v>877</v>
      </c>
      <c r="F145" s="248" t="s">
        <v>878</v>
      </c>
      <c r="G145" s="249" t="s">
        <v>438</v>
      </c>
      <c r="H145" s="250">
        <v>8</v>
      </c>
      <c r="I145" s="251"/>
      <c r="J145" s="252">
        <f>ROUND(I145*H145,2)</f>
        <v>0</v>
      </c>
      <c r="K145" s="248" t="s">
        <v>1</v>
      </c>
      <c r="L145" s="44"/>
      <c r="M145" s="253" t="s">
        <v>1</v>
      </c>
      <c r="N145" s="254" t="s">
        <v>43</v>
      </c>
      <c r="O145" s="94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57" t="s">
        <v>171</v>
      </c>
      <c r="AT145" s="257" t="s">
        <v>166</v>
      </c>
      <c r="AU145" s="257" t="s">
        <v>86</v>
      </c>
      <c r="AY145" s="18" t="s">
        <v>164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8" t="s">
        <v>86</v>
      </c>
      <c r="BK145" s="146">
        <f>ROUND(I145*H145,2)</f>
        <v>0</v>
      </c>
      <c r="BL145" s="18" t="s">
        <v>171</v>
      </c>
      <c r="BM145" s="257" t="s">
        <v>338</v>
      </c>
    </row>
    <row r="146" s="12" customFormat="1" ht="25.92" customHeight="1">
      <c r="A146" s="12"/>
      <c r="B146" s="231"/>
      <c r="C146" s="232"/>
      <c r="D146" s="233" t="s">
        <v>77</v>
      </c>
      <c r="E146" s="234" t="s">
        <v>879</v>
      </c>
      <c r="F146" s="234" t="s">
        <v>879</v>
      </c>
      <c r="G146" s="232"/>
      <c r="H146" s="232"/>
      <c r="I146" s="235"/>
      <c r="J146" s="211">
        <f>BK146</f>
        <v>0</v>
      </c>
      <c r="K146" s="232"/>
      <c r="L146" s="236"/>
      <c r="M146" s="237"/>
      <c r="N146" s="238"/>
      <c r="O146" s="238"/>
      <c r="P146" s="239">
        <f>SUM(P147:P163)</f>
        <v>0</v>
      </c>
      <c r="Q146" s="238"/>
      <c r="R146" s="239">
        <f>SUM(R147:R163)</f>
        <v>0</v>
      </c>
      <c r="S146" s="238"/>
      <c r="T146" s="240">
        <f>SUM(T147:T163)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41" t="s">
        <v>86</v>
      </c>
      <c r="AT146" s="242" t="s">
        <v>77</v>
      </c>
      <c r="AU146" s="242" t="s">
        <v>78</v>
      </c>
      <c r="AY146" s="241" t="s">
        <v>164</v>
      </c>
      <c r="BK146" s="243">
        <f>SUM(BK147:BK163)</f>
        <v>0</v>
      </c>
    </row>
    <row r="147" s="2" customFormat="1" ht="16.5" customHeight="1">
      <c r="A147" s="41"/>
      <c r="B147" s="42"/>
      <c r="C147" s="246" t="s">
        <v>86</v>
      </c>
      <c r="D147" s="246" t="s">
        <v>166</v>
      </c>
      <c r="E147" s="247" t="s">
        <v>880</v>
      </c>
      <c r="F147" s="248" t="s">
        <v>881</v>
      </c>
      <c r="G147" s="249" t="s">
        <v>438</v>
      </c>
      <c r="H147" s="250">
        <v>1</v>
      </c>
      <c r="I147" s="251"/>
      <c r="J147" s="252">
        <f>ROUND(I147*H147,2)</f>
        <v>0</v>
      </c>
      <c r="K147" s="248" t="s">
        <v>1</v>
      </c>
      <c r="L147" s="44"/>
      <c r="M147" s="253" t="s">
        <v>1</v>
      </c>
      <c r="N147" s="254" t="s">
        <v>43</v>
      </c>
      <c r="O147" s="94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57" t="s">
        <v>171</v>
      </c>
      <c r="AT147" s="257" t="s">
        <v>166</v>
      </c>
      <c r="AU147" s="257" t="s">
        <v>86</v>
      </c>
      <c r="AY147" s="18" t="s">
        <v>164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8" t="s">
        <v>86</v>
      </c>
      <c r="BK147" s="146">
        <f>ROUND(I147*H147,2)</f>
        <v>0</v>
      </c>
      <c r="BL147" s="18" t="s">
        <v>171</v>
      </c>
      <c r="BM147" s="257" t="s">
        <v>347</v>
      </c>
    </row>
    <row r="148" s="2" customFormat="1" ht="16.5" customHeight="1">
      <c r="A148" s="41"/>
      <c r="B148" s="42"/>
      <c r="C148" s="246" t="s">
        <v>88</v>
      </c>
      <c r="D148" s="246" t="s">
        <v>166</v>
      </c>
      <c r="E148" s="247" t="s">
        <v>882</v>
      </c>
      <c r="F148" s="248" t="s">
        <v>883</v>
      </c>
      <c r="G148" s="249" t="s">
        <v>438</v>
      </c>
      <c r="H148" s="250">
        <v>1</v>
      </c>
      <c r="I148" s="251"/>
      <c r="J148" s="252">
        <f>ROUND(I148*H148,2)</f>
        <v>0</v>
      </c>
      <c r="K148" s="248" t="s">
        <v>1</v>
      </c>
      <c r="L148" s="44"/>
      <c r="M148" s="253" t="s">
        <v>1</v>
      </c>
      <c r="N148" s="254" t="s">
        <v>43</v>
      </c>
      <c r="O148" s="94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57" t="s">
        <v>171</v>
      </c>
      <c r="AT148" s="257" t="s">
        <v>166</v>
      </c>
      <c r="AU148" s="257" t="s">
        <v>86</v>
      </c>
      <c r="AY148" s="18" t="s">
        <v>164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8" t="s">
        <v>86</v>
      </c>
      <c r="BK148" s="146">
        <f>ROUND(I148*H148,2)</f>
        <v>0</v>
      </c>
      <c r="BL148" s="18" t="s">
        <v>171</v>
      </c>
      <c r="BM148" s="257" t="s">
        <v>357</v>
      </c>
    </row>
    <row r="149" s="2" customFormat="1" ht="16.5" customHeight="1">
      <c r="A149" s="41"/>
      <c r="B149" s="42"/>
      <c r="C149" s="246" t="s">
        <v>180</v>
      </c>
      <c r="D149" s="246" t="s">
        <v>166</v>
      </c>
      <c r="E149" s="247" t="s">
        <v>884</v>
      </c>
      <c r="F149" s="248" t="s">
        <v>885</v>
      </c>
      <c r="G149" s="249" t="s">
        <v>438</v>
      </c>
      <c r="H149" s="250">
        <v>1</v>
      </c>
      <c r="I149" s="251"/>
      <c r="J149" s="252">
        <f>ROUND(I149*H149,2)</f>
        <v>0</v>
      </c>
      <c r="K149" s="248" t="s">
        <v>1</v>
      </c>
      <c r="L149" s="44"/>
      <c r="M149" s="253" t="s">
        <v>1</v>
      </c>
      <c r="N149" s="254" t="s">
        <v>43</v>
      </c>
      <c r="O149" s="94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57" t="s">
        <v>171</v>
      </c>
      <c r="AT149" s="257" t="s">
        <v>166</v>
      </c>
      <c r="AU149" s="257" t="s">
        <v>86</v>
      </c>
      <c r="AY149" s="18" t="s">
        <v>164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8" t="s">
        <v>86</v>
      </c>
      <c r="BK149" s="146">
        <f>ROUND(I149*H149,2)</f>
        <v>0</v>
      </c>
      <c r="BL149" s="18" t="s">
        <v>171</v>
      </c>
      <c r="BM149" s="257" t="s">
        <v>371</v>
      </c>
    </row>
    <row r="150" s="2" customFormat="1" ht="24.15" customHeight="1">
      <c r="A150" s="41"/>
      <c r="B150" s="42"/>
      <c r="C150" s="246" t="s">
        <v>171</v>
      </c>
      <c r="D150" s="246" t="s">
        <v>166</v>
      </c>
      <c r="E150" s="247" t="s">
        <v>886</v>
      </c>
      <c r="F150" s="248" t="s">
        <v>887</v>
      </c>
      <c r="G150" s="249" t="s">
        <v>888</v>
      </c>
      <c r="H150" s="250">
        <v>96</v>
      </c>
      <c r="I150" s="251"/>
      <c r="J150" s="252">
        <f>ROUND(I150*H150,2)</f>
        <v>0</v>
      </c>
      <c r="K150" s="248" t="s">
        <v>1</v>
      </c>
      <c r="L150" s="44"/>
      <c r="M150" s="253" t="s">
        <v>1</v>
      </c>
      <c r="N150" s="254" t="s">
        <v>43</v>
      </c>
      <c r="O150" s="94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57" t="s">
        <v>171</v>
      </c>
      <c r="AT150" s="257" t="s">
        <v>166</v>
      </c>
      <c r="AU150" s="257" t="s">
        <v>86</v>
      </c>
      <c r="AY150" s="18" t="s">
        <v>164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8" t="s">
        <v>86</v>
      </c>
      <c r="BK150" s="146">
        <f>ROUND(I150*H150,2)</f>
        <v>0</v>
      </c>
      <c r="BL150" s="18" t="s">
        <v>171</v>
      </c>
      <c r="BM150" s="257" t="s">
        <v>381</v>
      </c>
    </row>
    <row r="151" s="2" customFormat="1" ht="21.75" customHeight="1">
      <c r="A151" s="41"/>
      <c r="B151" s="42"/>
      <c r="C151" s="246" t="s">
        <v>190</v>
      </c>
      <c r="D151" s="246" t="s">
        <v>166</v>
      </c>
      <c r="E151" s="247" t="s">
        <v>889</v>
      </c>
      <c r="F151" s="248" t="s">
        <v>890</v>
      </c>
      <c r="G151" s="249" t="s">
        <v>438</v>
      </c>
      <c r="H151" s="250">
        <v>1</v>
      </c>
      <c r="I151" s="251"/>
      <c r="J151" s="252">
        <f>ROUND(I151*H151,2)</f>
        <v>0</v>
      </c>
      <c r="K151" s="248" t="s">
        <v>1</v>
      </c>
      <c r="L151" s="44"/>
      <c r="M151" s="253" t="s">
        <v>1</v>
      </c>
      <c r="N151" s="254" t="s">
        <v>43</v>
      </c>
      <c r="O151" s="94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57" t="s">
        <v>171</v>
      </c>
      <c r="AT151" s="257" t="s">
        <v>166</v>
      </c>
      <c r="AU151" s="257" t="s">
        <v>86</v>
      </c>
      <c r="AY151" s="18" t="s">
        <v>164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8" t="s">
        <v>86</v>
      </c>
      <c r="BK151" s="146">
        <f>ROUND(I151*H151,2)</f>
        <v>0</v>
      </c>
      <c r="BL151" s="18" t="s">
        <v>171</v>
      </c>
      <c r="BM151" s="257" t="s">
        <v>392</v>
      </c>
    </row>
    <row r="152" s="2" customFormat="1" ht="16.5" customHeight="1">
      <c r="A152" s="41"/>
      <c r="B152" s="42"/>
      <c r="C152" s="246" t="s">
        <v>200</v>
      </c>
      <c r="D152" s="246" t="s">
        <v>166</v>
      </c>
      <c r="E152" s="247" t="s">
        <v>891</v>
      </c>
      <c r="F152" s="248" t="s">
        <v>892</v>
      </c>
      <c r="G152" s="249" t="s">
        <v>888</v>
      </c>
      <c r="H152" s="250">
        <v>96</v>
      </c>
      <c r="I152" s="251"/>
      <c r="J152" s="252">
        <f>ROUND(I152*H152,2)</f>
        <v>0</v>
      </c>
      <c r="K152" s="248" t="s">
        <v>1</v>
      </c>
      <c r="L152" s="44"/>
      <c r="M152" s="253" t="s">
        <v>1</v>
      </c>
      <c r="N152" s="254" t="s">
        <v>43</v>
      </c>
      <c r="O152" s="94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57" t="s">
        <v>171</v>
      </c>
      <c r="AT152" s="257" t="s">
        <v>166</v>
      </c>
      <c r="AU152" s="257" t="s">
        <v>86</v>
      </c>
      <c r="AY152" s="18" t="s">
        <v>164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8" t="s">
        <v>86</v>
      </c>
      <c r="BK152" s="146">
        <f>ROUND(I152*H152,2)</f>
        <v>0</v>
      </c>
      <c r="BL152" s="18" t="s">
        <v>171</v>
      </c>
      <c r="BM152" s="257" t="s">
        <v>404</v>
      </c>
    </row>
    <row r="153" s="2" customFormat="1" ht="16.5" customHeight="1">
      <c r="A153" s="41"/>
      <c r="B153" s="42"/>
      <c r="C153" s="246" t="s">
        <v>205</v>
      </c>
      <c r="D153" s="246" t="s">
        <v>166</v>
      </c>
      <c r="E153" s="247" t="s">
        <v>893</v>
      </c>
      <c r="F153" s="248" t="s">
        <v>894</v>
      </c>
      <c r="G153" s="249" t="s">
        <v>888</v>
      </c>
      <c r="H153" s="250">
        <v>16</v>
      </c>
      <c r="I153" s="251"/>
      <c r="J153" s="252">
        <f>ROUND(I153*H153,2)</f>
        <v>0</v>
      </c>
      <c r="K153" s="248" t="s">
        <v>1</v>
      </c>
      <c r="L153" s="44"/>
      <c r="M153" s="253" t="s">
        <v>1</v>
      </c>
      <c r="N153" s="254" t="s">
        <v>43</v>
      </c>
      <c r="O153" s="94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57" t="s">
        <v>171</v>
      </c>
      <c r="AT153" s="257" t="s">
        <v>166</v>
      </c>
      <c r="AU153" s="257" t="s">
        <v>86</v>
      </c>
      <c r="AY153" s="18" t="s">
        <v>164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8" t="s">
        <v>86</v>
      </c>
      <c r="BK153" s="146">
        <f>ROUND(I153*H153,2)</f>
        <v>0</v>
      </c>
      <c r="BL153" s="18" t="s">
        <v>171</v>
      </c>
      <c r="BM153" s="257" t="s">
        <v>414</v>
      </c>
    </row>
    <row r="154" s="2" customFormat="1" ht="16.5" customHeight="1">
      <c r="A154" s="41"/>
      <c r="B154" s="42"/>
      <c r="C154" s="246" t="s">
        <v>213</v>
      </c>
      <c r="D154" s="246" t="s">
        <v>166</v>
      </c>
      <c r="E154" s="247" t="s">
        <v>895</v>
      </c>
      <c r="F154" s="248" t="s">
        <v>896</v>
      </c>
      <c r="G154" s="249" t="s">
        <v>438</v>
      </c>
      <c r="H154" s="250">
        <v>1</v>
      </c>
      <c r="I154" s="251"/>
      <c r="J154" s="252">
        <f>ROUND(I154*H154,2)</f>
        <v>0</v>
      </c>
      <c r="K154" s="248" t="s">
        <v>1</v>
      </c>
      <c r="L154" s="44"/>
      <c r="M154" s="253" t="s">
        <v>1</v>
      </c>
      <c r="N154" s="254" t="s">
        <v>43</v>
      </c>
      <c r="O154" s="94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57" t="s">
        <v>171</v>
      </c>
      <c r="AT154" s="257" t="s">
        <v>166</v>
      </c>
      <c r="AU154" s="257" t="s">
        <v>86</v>
      </c>
      <c r="AY154" s="18" t="s">
        <v>164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8" t="s">
        <v>86</v>
      </c>
      <c r="BK154" s="146">
        <f>ROUND(I154*H154,2)</f>
        <v>0</v>
      </c>
      <c r="BL154" s="18" t="s">
        <v>171</v>
      </c>
      <c r="BM154" s="257" t="s">
        <v>422</v>
      </c>
    </row>
    <row r="155" s="2" customFormat="1" ht="49.05" customHeight="1">
      <c r="A155" s="41"/>
      <c r="B155" s="42"/>
      <c r="C155" s="246" t="s">
        <v>218</v>
      </c>
      <c r="D155" s="246" t="s">
        <v>166</v>
      </c>
      <c r="E155" s="247" t="s">
        <v>897</v>
      </c>
      <c r="F155" s="248" t="s">
        <v>898</v>
      </c>
      <c r="G155" s="249" t="s">
        <v>438</v>
      </c>
      <c r="H155" s="250">
        <v>4</v>
      </c>
      <c r="I155" s="251"/>
      <c r="J155" s="252">
        <f>ROUND(I155*H155,2)</f>
        <v>0</v>
      </c>
      <c r="K155" s="248" t="s">
        <v>1</v>
      </c>
      <c r="L155" s="44"/>
      <c r="M155" s="253" t="s">
        <v>1</v>
      </c>
      <c r="N155" s="254" t="s">
        <v>43</v>
      </c>
      <c r="O155" s="94"/>
      <c r="P155" s="255">
        <f>O155*H155</f>
        <v>0</v>
      </c>
      <c r="Q155" s="255">
        <v>0</v>
      </c>
      <c r="R155" s="255">
        <f>Q155*H155</f>
        <v>0</v>
      </c>
      <c r="S155" s="255">
        <v>0</v>
      </c>
      <c r="T155" s="25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57" t="s">
        <v>171</v>
      </c>
      <c r="AT155" s="257" t="s">
        <v>166</v>
      </c>
      <c r="AU155" s="257" t="s">
        <v>86</v>
      </c>
      <c r="AY155" s="18" t="s">
        <v>164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8" t="s">
        <v>86</v>
      </c>
      <c r="BK155" s="146">
        <f>ROUND(I155*H155,2)</f>
        <v>0</v>
      </c>
      <c r="BL155" s="18" t="s">
        <v>171</v>
      </c>
      <c r="BM155" s="257" t="s">
        <v>435</v>
      </c>
    </row>
    <row r="156" s="2" customFormat="1" ht="24.15" customHeight="1">
      <c r="A156" s="41"/>
      <c r="B156" s="42"/>
      <c r="C156" s="246" t="s">
        <v>229</v>
      </c>
      <c r="D156" s="246" t="s">
        <v>166</v>
      </c>
      <c r="E156" s="247" t="s">
        <v>899</v>
      </c>
      <c r="F156" s="248" t="s">
        <v>900</v>
      </c>
      <c r="G156" s="249" t="s">
        <v>438</v>
      </c>
      <c r="H156" s="250">
        <v>1</v>
      </c>
      <c r="I156" s="251"/>
      <c r="J156" s="252">
        <f>ROUND(I156*H156,2)</f>
        <v>0</v>
      </c>
      <c r="K156" s="248" t="s">
        <v>1</v>
      </c>
      <c r="L156" s="44"/>
      <c r="M156" s="253" t="s">
        <v>1</v>
      </c>
      <c r="N156" s="254" t="s">
        <v>43</v>
      </c>
      <c r="O156" s="94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57" t="s">
        <v>171</v>
      </c>
      <c r="AT156" s="257" t="s">
        <v>166</v>
      </c>
      <c r="AU156" s="257" t="s">
        <v>86</v>
      </c>
      <c r="AY156" s="18" t="s">
        <v>164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8" t="s">
        <v>86</v>
      </c>
      <c r="BK156" s="146">
        <f>ROUND(I156*H156,2)</f>
        <v>0</v>
      </c>
      <c r="BL156" s="18" t="s">
        <v>171</v>
      </c>
      <c r="BM156" s="257" t="s">
        <v>446</v>
      </c>
    </row>
    <row r="157" s="2" customFormat="1" ht="24.15" customHeight="1">
      <c r="A157" s="41"/>
      <c r="B157" s="42"/>
      <c r="C157" s="246" t="s">
        <v>234</v>
      </c>
      <c r="D157" s="246" t="s">
        <v>166</v>
      </c>
      <c r="E157" s="247" t="s">
        <v>901</v>
      </c>
      <c r="F157" s="248" t="s">
        <v>902</v>
      </c>
      <c r="G157" s="249" t="s">
        <v>438</v>
      </c>
      <c r="H157" s="250">
        <v>1</v>
      </c>
      <c r="I157" s="251"/>
      <c r="J157" s="252">
        <f>ROUND(I157*H157,2)</f>
        <v>0</v>
      </c>
      <c r="K157" s="248" t="s">
        <v>1</v>
      </c>
      <c r="L157" s="44"/>
      <c r="M157" s="253" t="s">
        <v>1</v>
      </c>
      <c r="N157" s="254" t="s">
        <v>43</v>
      </c>
      <c r="O157" s="94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57" t="s">
        <v>171</v>
      </c>
      <c r="AT157" s="257" t="s">
        <v>166</v>
      </c>
      <c r="AU157" s="257" t="s">
        <v>86</v>
      </c>
      <c r="AY157" s="18" t="s">
        <v>164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8" t="s">
        <v>86</v>
      </c>
      <c r="BK157" s="146">
        <f>ROUND(I157*H157,2)</f>
        <v>0</v>
      </c>
      <c r="BL157" s="18" t="s">
        <v>171</v>
      </c>
      <c r="BM157" s="257" t="s">
        <v>460</v>
      </c>
    </row>
    <row r="158" s="2" customFormat="1" ht="24.15" customHeight="1">
      <c r="A158" s="41"/>
      <c r="B158" s="42"/>
      <c r="C158" s="246" t="s">
        <v>242</v>
      </c>
      <c r="D158" s="246" t="s">
        <v>166</v>
      </c>
      <c r="E158" s="247" t="s">
        <v>903</v>
      </c>
      <c r="F158" s="248" t="s">
        <v>904</v>
      </c>
      <c r="G158" s="249" t="s">
        <v>438</v>
      </c>
      <c r="H158" s="250">
        <v>1</v>
      </c>
      <c r="I158" s="251"/>
      <c r="J158" s="252">
        <f>ROUND(I158*H158,2)</f>
        <v>0</v>
      </c>
      <c r="K158" s="248" t="s">
        <v>1</v>
      </c>
      <c r="L158" s="44"/>
      <c r="M158" s="253" t="s">
        <v>1</v>
      </c>
      <c r="N158" s="254" t="s">
        <v>43</v>
      </c>
      <c r="O158" s="94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57" t="s">
        <v>171</v>
      </c>
      <c r="AT158" s="257" t="s">
        <v>166</v>
      </c>
      <c r="AU158" s="257" t="s">
        <v>86</v>
      </c>
      <c r="AY158" s="18" t="s">
        <v>164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8" t="s">
        <v>86</v>
      </c>
      <c r="BK158" s="146">
        <f>ROUND(I158*H158,2)</f>
        <v>0</v>
      </c>
      <c r="BL158" s="18" t="s">
        <v>171</v>
      </c>
      <c r="BM158" s="257" t="s">
        <v>472</v>
      </c>
    </row>
    <row r="159" s="2" customFormat="1" ht="24.15" customHeight="1">
      <c r="A159" s="41"/>
      <c r="B159" s="42"/>
      <c r="C159" s="246" t="s">
        <v>247</v>
      </c>
      <c r="D159" s="246" t="s">
        <v>166</v>
      </c>
      <c r="E159" s="247" t="s">
        <v>905</v>
      </c>
      <c r="F159" s="248" t="s">
        <v>906</v>
      </c>
      <c r="G159" s="249" t="s">
        <v>438</v>
      </c>
      <c r="H159" s="250">
        <v>1</v>
      </c>
      <c r="I159" s="251"/>
      <c r="J159" s="252">
        <f>ROUND(I159*H159,2)</f>
        <v>0</v>
      </c>
      <c r="K159" s="248" t="s">
        <v>1</v>
      </c>
      <c r="L159" s="44"/>
      <c r="M159" s="253" t="s">
        <v>1</v>
      </c>
      <c r="N159" s="254" t="s">
        <v>43</v>
      </c>
      <c r="O159" s="94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57" t="s">
        <v>171</v>
      </c>
      <c r="AT159" s="257" t="s">
        <v>166</v>
      </c>
      <c r="AU159" s="257" t="s">
        <v>86</v>
      </c>
      <c r="AY159" s="18" t="s">
        <v>164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8" t="s">
        <v>86</v>
      </c>
      <c r="BK159" s="146">
        <f>ROUND(I159*H159,2)</f>
        <v>0</v>
      </c>
      <c r="BL159" s="18" t="s">
        <v>171</v>
      </c>
      <c r="BM159" s="257" t="s">
        <v>486</v>
      </c>
    </row>
    <row r="160" s="2" customFormat="1" ht="37.8" customHeight="1">
      <c r="A160" s="41"/>
      <c r="B160" s="42"/>
      <c r="C160" s="246" t="s">
        <v>254</v>
      </c>
      <c r="D160" s="246" t="s">
        <v>166</v>
      </c>
      <c r="E160" s="247" t="s">
        <v>907</v>
      </c>
      <c r="F160" s="248" t="s">
        <v>908</v>
      </c>
      <c r="G160" s="249" t="s">
        <v>867</v>
      </c>
      <c r="H160" s="250">
        <v>1</v>
      </c>
      <c r="I160" s="251"/>
      <c r="J160" s="252">
        <f>ROUND(I160*H160,2)</f>
        <v>0</v>
      </c>
      <c r="K160" s="248" t="s">
        <v>1</v>
      </c>
      <c r="L160" s="44"/>
      <c r="M160" s="253" t="s">
        <v>1</v>
      </c>
      <c r="N160" s="254" t="s">
        <v>43</v>
      </c>
      <c r="O160" s="94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57" t="s">
        <v>171</v>
      </c>
      <c r="AT160" s="257" t="s">
        <v>166</v>
      </c>
      <c r="AU160" s="257" t="s">
        <v>86</v>
      </c>
      <c r="AY160" s="18" t="s">
        <v>164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8" t="s">
        <v>86</v>
      </c>
      <c r="BK160" s="146">
        <f>ROUND(I160*H160,2)</f>
        <v>0</v>
      </c>
      <c r="BL160" s="18" t="s">
        <v>171</v>
      </c>
      <c r="BM160" s="257" t="s">
        <v>495</v>
      </c>
    </row>
    <row r="161" s="2" customFormat="1" ht="24.15" customHeight="1">
      <c r="A161" s="41"/>
      <c r="B161" s="42"/>
      <c r="C161" s="246" t="s">
        <v>8</v>
      </c>
      <c r="D161" s="246" t="s">
        <v>166</v>
      </c>
      <c r="E161" s="247" t="s">
        <v>909</v>
      </c>
      <c r="F161" s="248" t="s">
        <v>910</v>
      </c>
      <c r="G161" s="249" t="s">
        <v>867</v>
      </c>
      <c r="H161" s="250">
        <v>1</v>
      </c>
      <c r="I161" s="251"/>
      <c r="J161" s="252">
        <f>ROUND(I161*H161,2)</f>
        <v>0</v>
      </c>
      <c r="K161" s="248" t="s">
        <v>1</v>
      </c>
      <c r="L161" s="44"/>
      <c r="M161" s="253" t="s">
        <v>1</v>
      </c>
      <c r="N161" s="254" t="s">
        <v>43</v>
      </c>
      <c r="O161" s="94"/>
      <c r="P161" s="255">
        <f>O161*H161</f>
        <v>0</v>
      </c>
      <c r="Q161" s="255">
        <v>0</v>
      </c>
      <c r="R161" s="255">
        <f>Q161*H161</f>
        <v>0</v>
      </c>
      <c r="S161" s="255">
        <v>0</v>
      </c>
      <c r="T161" s="256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57" t="s">
        <v>171</v>
      </c>
      <c r="AT161" s="257" t="s">
        <v>166</v>
      </c>
      <c r="AU161" s="257" t="s">
        <v>86</v>
      </c>
      <c r="AY161" s="18" t="s">
        <v>164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8" t="s">
        <v>86</v>
      </c>
      <c r="BK161" s="146">
        <f>ROUND(I161*H161,2)</f>
        <v>0</v>
      </c>
      <c r="BL161" s="18" t="s">
        <v>171</v>
      </c>
      <c r="BM161" s="257" t="s">
        <v>506</v>
      </c>
    </row>
    <row r="162" s="2" customFormat="1" ht="16.5" customHeight="1">
      <c r="A162" s="41"/>
      <c r="B162" s="42"/>
      <c r="C162" s="246" t="s">
        <v>267</v>
      </c>
      <c r="D162" s="246" t="s">
        <v>166</v>
      </c>
      <c r="E162" s="247" t="s">
        <v>911</v>
      </c>
      <c r="F162" s="248" t="s">
        <v>912</v>
      </c>
      <c r="G162" s="249" t="s">
        <v>867</v>
      </c>
      <c r="H162" s="250">
        <v>1</v>
      </c>
      <c r="I162" s="251"/>
      <c r="J162" s="252">
        <f>ROUND(I162*H162,2)</f>
        <v>0</v>
      </c>
      <c r="K162" s="248" t="s">
        <v>1</v>
      </c>
      <c r="L162" s="44"/>
      <c r="M162" s="253" t="s">
        <v>1</v>
      </c>
      <c r="N162" s="254" t="s">
        <v>43</v>
      </c>
      <c r="O162" s="94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57" t="s">
        <v>171</v>
      </c>
      <c r="AT162" s="257" t="s">
        <v>166</v>
      </c>
      <c r="AU162" s="257" t="s">
        <v>86</v>
      </c>
      <c r="AY162" s="18" t="s">
        <v>164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8" t="s">
        <v>86</v>
      </c>
      <c r="BK162" s="146">
        <f>ROUND(I162*H162,2)</f>
        <v>0</v>
      </c>
      <c r="BL162" s="18" t="s">
        <v>171</v>
      </c>
      <c r="BM162" s="257" t="s">
        <v>520</v>
      </c>
    </row>
    <row r="163" s="2" customFormat="1" ht="24.15" customHeight="1">
      <c r="A163" s="41"/>
      <c r="B163" s="42"/>
      <c r="C163" s="246" t="s">
        <v>272</v>
      </c>
      <c r="D163" s="246" t="s">
        <v>166</v>
      </c>
      <c r="E163" s="247" t="s">
        <v>913</v>
      </c>
      <c r="F163" s="248" t="s">
        <v>914</v>
      </c>
      <c r="G163" s="249" t="s">
        <v>438</v>
      </c>
      <c r="H163" s="250">
        <v>1</v>
      </c>
      <c r="I163" s="251"/>
      <c r="J163" s="252">
        <f>ROUND(I163*H163,2)</f>
        <v>0</v>
      </c>
      <c r="K163" s="248" t="s">
        <v>1</v>
      </c>
      <c r="L163" s="44"/>
      <c r="M163" s="253" t="s">
        <v>1</v>
      </c>
      <c r="N163" s="254" t="s">
        <v>43</v>
      </c>
      <c r="O163" s="94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57" t="s">
        <v>171</v>
      </c>
      <c r="AT163" s="257" t="s">
        <v>166</v>
      </c>
      <c r="AU163" s="257" t="s">
        <v>86</v>
      </c>
      <c r="AY163" s="18" t="s">
        <v>164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8" t="s">
        <v>86</v>
      </c>
      <c r="BK163" s="146">
        <f>ROUND(I163*H163,2)</f>
        <v>0</v>
      </c>
      <c r="BL163" s="18" t="s">
        <v>171</v>
      </c>
      <c r="BM163" s="257" t="s">
        <v>530</v>
      </c>
    </row>
    <row r="164" s="2" customFormat="1" ht="49.92" customHeight="1">
      <c r="A164" s="41"/>
      <c r="B164" s="42"/>
      <c r="C164" s="43"/>
      <c r="D164" s="43"/>
      <c r="E164" s="234" t="s">
        <v>842</v>
      </c>
      <c r="F164" s="234" t="s">
        <v>843</v>
      </c>
      <c r="G164" s="43"/>
      <c r="H164" s="43"/>
      <c r="I164" s="43"/>
      <c r="J164" s="211">
        <f>BK164</f>
        <v>0</v>
      </c>
      <c r="K164" s="43"/>
      <c r="L164" s="44"/>
      <c r="M164" s="313"/>
      <c r="N164" s="314"/>
      <c r="O164" s="94"/>
      <c r="P164" s="94"/>
      <c r="Q164" s="94"/>
      <c r="R164" s="94"/>
      <c r="S164" s="94"/>
      <c r="T164" s="95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8" t="s">
        <v>77</v>
      </c>
      <c r="AU164" s="18" t="s">
        <v>78</v>
      </c>
      <c r="AY164" s="18" t="s">
        <v>844</v>
      </c>
      <c r="BK164" s="146">
        <f>SUM(BK165:BK167)</f>
        <v>0</v>
      </c>
    </row>
    <row r="165" s="2" customFormat="1" ht="16.32" customHeight="1">
      <c r="A165" s="41"/>
      <c r="B165" s="42"/>
      <c r="C165" s="315" t="s">
        <v>1</v>
      </c>
      <c r="D165" s="315" t="s">
        <v>166</v>
      </c>
      <c r="E165" s="316" t="s">
        <v>1</v>
      </c>
      <c r="F165" s="317" t="s">
        <v>1</v>
      </c>
      <c r="G165" s="318" t="s">
        <v>1</v>
      </c>
      <c r="H165" s="319"/>
      <c r="I165" s="320"/>
      <c r="J165" s="321">
        <f>BK165</f>
        <v>0</v>
      </c>
      <c r="K165" s="322"/>
      <c r="L165" s="44"/>
      <c r="M165" s="323" t="s">
        <v>1</v>
      </c>
      <c r="N165" s="324" t="s">
        <v>43</v>
      </c>
      <c r="O165" s="94"/>
      <c r="P165" s="94"/>
      <c r="Q165" s="94"/>
      <c r="R165" s="94"/>
      <c r="S165" s="94"/>
      <c r="T165" s="95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8" t="s">
        <v>844</v>
      </c>
      <c r="AU165" s="18" t="s">
        <v>86</v>
      </c>
      <c r="AY165" s="18" t="s">
        <v>844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8" t="s">
        <v>86</v>
      </c>
      <c r="BK165" s="146">
        <f>I165*H165</f>
        <v>0</v>
      </c>
    </row>
    <row r="166" s="2" customFormat="1" ht="16.32" customHeight="1">
      <c r="A166" s="41"/>
      <c r="B166" s="42"/>
      <c r="C166" s="315" t="s">
        <v>1</v>
      </c>
      <c r="D166" s="315" t="s">
        <v>166</v>
      </c>
      <c r="E166" s="316" t="s">
        <v>1</v>
      </c>
      <c r="F166" s="317" t="s">
        <v>1</v>
      </c>
      <c r="G166" s="318" t="s">
        <v>1</v>
      </c>
      <c r="H166" s="319"/>
      <c r="I166" s="320"/>
      <c r="J166" s="321">
        <f>BK166</f>
        <v>0</v>
      </c>
      <c r="K166" s="322"/>
      <c r="L166" s="44"/>
      <c r="M166" s="323" t="s">
        <v>1</v>
      </c>
      <c r="N166" s="324" t="s">
        <v>43</v>
      </c>
      <c r="O166" s="94"/>
      <c r="P166" s="94"/>
      <c r="Q166" s="94"/>
      <c r="R166" s="94"/>
      <c r="S166" s="94"/>
      <c r="T166" s="95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8" t="s">
        <v>844</v>
      </c>
      <c r="AU166" s="18" t="s">
        <v>86</v>
      </c>
      <c r="AY166" s="18" t="s">
        <v>844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8" t="s">
        <v>86</v>
      </c>
      <c r="BK166" s="146">
        <f>I166*H166</f>
        <v>0</v>
      </c>
    </row>
    <row r="167" s="2" customFormat="1" ht="16.32" customHeight="1">
      <c r="A167" s="41"/>
      <c r="B167" s="42"/>
      <c r="C167" s="315" t="s">
        <v>1</v>
      </c>
      <c r="D167" s="315" t="s">
        <v>166</v>
      </c>
      <c r="E167" s="316" t="s">
        <v>1</v>
      </c>
      <c r="F167" s="317" t="s">
        <v>1</v>
      </c>
      <c r="G167" s="318" t="s">
        <v>1</v>
      </c>
      <c r="H167" s="319"/>
      <c r="I167" s="320"/>
      <c r="J167" s="321">
        <f>BK167</f>
        <v>0</v>
      </c>
      <c r="K167" s="322"/>
      <c r="L167" s="44"/>
      <c r="M167" s="323" t="s">
        <v>1</v>
      </c>
      <c r="N167" s="324" t="s">
        <v>43</v>
      </c>
      <c r="O167" s="325"/>
      <c r="P167" s="325"/>
      <c r="Q167" s="325"/>
      <c r="R167" s="325"/>
      <c r="S167" s="325"/>
      <c r="T167" s="326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8" t="s">
        <v>844</v>
      </c>
      <c r="AU167" s="18" t="s">
        <v>86</v>
      </c>
      <c r="AY167" s="18" t="s">
        <v>844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8" t="s">
        <v>86</v>
      </c>
      <c r="BK167" s="146">
        <f>I167*H167</f>
        <v>0</v>
      </c>
    </row>
    <row r="168" s="2" customFormat="1" ht="6.96" customHeight="1">
      <c r="A168" s="41"/>
      <c r="B168" s="69"/>
      <c r="C168" s="70"/>
      <c r="D168" s="70"/>
      <c r="E168" s="70"/>
      <c r="F168" s="70"/>
      <c r="G168" s="70"/>
      <c r="H168" s="70"/>
      <c r="I168" s="70"/>
      <c r="J168" s="70"/>
      <c r="K168" s="70"/>
      <c r="L168" s="44"/>
      <c r="M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</row>
  </sheetData>
  <sheetProtection sheet="1" autoFilter="0" formatColumns="0" formatRows="0" objects="1" scenarios="1" spinCount="100000" saltValue="RJ/emLnHTqSXRg7iyTL91o2ZR9rKGoJaYXzSKWw9do9OkxU5RW3vJoLfCGO+mWwo01SATUKE+rPGn98raob+/Q==" hashValue="/Rwvg4tt6kirdLzd/MKzp38jdpwezIVDYOV0KzcQyfuUnk+NpEhk9pAbWlDV97J1YlRcW1R7BL8sOVfG7y6f9w==" algorithmName="SHA-512" password="CC35"/>
  <autoFilter ref="C128:K167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dataValidations count="2">
    <dataValidation type="list" allowBlank="1" showInputMessage="1" showErrorMessage="1" error="Povoleny jsou hodnoty K, M." sqref="D165:D168">
      <formula1>"K, M"</formula1>
    </dataValidation>
    <dataValidation type="list" allowBlank="1" showInputMessage="1" showErrorMessage="1" error="Povoleny jsou hodnoty základní, snížená, zákl. přenesená, sníž. přenesená, nulová." sqref="N165:N168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88</v>
      </c>
    </row>
    <row r="4" s="1" customFormat="1" ht="24.96" customHeight="1">
      <c r="B4" s="21"/>
      <c r="D4" s="156" t="s">
        <v>110</v>
      </c>
      <c r="L4" s="21"/>
      <c r="M4" s="157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16</v>
      </c>
      <c r="L6" s="21"/>
    </row>
    <row r="7" s="1" customFormat="1" ht="26.25" customHeight="1">
      <c r="B7" s="21"/>
      <c r="E7" s="159" t="str">
        <f>'Rekapitulace stavby'!K6</f>
        <v>Nový magistrát - modernizace systému chlazení a souvisejících profesí</v>
      </c>
      <c r="F7" s="158"/>
      <c r="G7" s="158"/>
      <c r="H7" s="158"/>
      <c r="L7" s="21"/>
    </row>
    <row r="8" s="2" customFormat="1" ht="12" customHeight="1">
      <c r="A8" s="41"/>
      <c r="B8" s="44"/>
      <c r="C8" s="41"/>
      <c r="D8" s="158" t="s">
        <v>111</v>
      </c>
      <c r="E8" s="41"/>
      <c r="F8" s="41"/>
      <c r="G8" s="41"/>
      <c r="H8" s="41"/>
      <c r="I8" s="41"/>
      <c r="J8" s="41"/>
      <c r="K8" s="41"/>
      <c r="L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0" t="s">
        <v>915</v>
      </c>
      <c r="F9" s="41"/>
      <c r="G9" s="41"/>
      <c r="H9" s="41"/>
      <c r="I9" s="41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8" t="s">
        <v>18</v>
      </c>
      <c r="E11" s="41"/>
      <c r="F11" s="161" t="s">
        <v>1</v>
      </c>
      <c r="G11" s="41"/>
      <c r="H11" s="41"/>
      <c r="I11" s="158" t="s">
        <v>19</v>
      </c>
      <c r="J11" s="161" t="s">
        <v>1</v>
      </c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8" t="s">
        <v>20</v>
      </c>
      <c r="E12" s="41"/>
      <c r="F12" s="161" t="s">
        <v>21</v>
      </c>
      <c r="G12" s="41"/>
      <c r="H12" s="41"/>
      <c r="I12" s="158" t="s">
        <v>22</v>
      </c>
      <c r="J12" s="162" t="str">
        <f>'Rekapitulace stavby'!AN8</f>
        <v>15. 5. 2023</v>
      </c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8" t="s">
        <v>24</v>
      </c>
      <c r="E14" s="41"/>
      <c r="F14" s="41"/>
      <c r="G14" s="41"/>
      <c r="H14" s="41"/>
      <c r="I14" s="158" t="s">
        <v>25</v>
      </c>
      <c r="J14" s="161" t="s">
        <v>1</v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1" t="s">
        <v>26</v>
      </c>
      <c r="F15" s="41"/>
      <c r="G15" s="41"/>
      <c r="H15" s="41"/>
      <c r="I15" s="158" t="s">
        <v>27</v>
      </c>
      <c r="J15" s="161" t="s">
        <v>1</v>
      </c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8" t="s">
        <v>28</v>
      </c>
      <c r="E17" s="41"/>
      <c r="F17" s="41"/>
      <c r="G17" s="41"/>
      <c r="H17" s="41"/>
      <c r="I17" s="158" t="s">
        <v>25</v>
      </c>
      <c r="J17" s="34" t="str">
        <f>'Rekapitulace stavby'!AN13</f>
        <v>Vyplň údaj</v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4" t="str">
        <f>'Rekapitulace stavby'!E14</f>
        <v>Vyplň údaj</v>
      </c>
      <c r="F18" s="161"/>
      <c r="G18" s="161"/>
      <c r="H18" s="161"/>
      <c r="I18" s="158" t="s">
        <v>27</v>
      </c>
      <c r="J18" s="34" t="str">
        <f>'Rekapitulace stavby'!AN14</f>
        <v>Vyplň údaj</v>
      </c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8" t="s">
        <v>30</v>
      </c>
      <c r="E20" s="41"/>
      <c r="F20" s="41"/>
      <c r="G20" s="41"/>
      <c r="H20" s="41"/>
      <c r="I20" s="158" t="s">
        <v>25</v>
      </c>
      <c r="J20" s="161" t="s">
        <v>1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1" t="s">
        <v>31</v>
      </c>
      <c r="F21" s="41"/>
      <c r="G21" s="41"/>
      <c r="H21" s="41"/>
      <c r="I21" s="158" t="s">
        <v>27</v>
      </c>
      <c r="J21" s="161" t="s">
        <v>1</v>
      </c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8" t="s">
        <v>33</v>
      </c>
      <c r="E23" s="41"/>
      <c r="F23" s="41"/>
      <c r="G23" s="41"/>
      <c r="H23" s="41"/>
      <c r="I23" s="158" t="s">
        <v>25</v>
      </c>
      <c r="J23" s="161" t="s">
        <v>1</v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1" t="s">
        <v>34</v>
      </c>
      <c r="F24" s="41"/>
      <c r="G24" s="41"/>
      <c r="H24" s="41"/>
      <c r="I24" s="158" t="s">
        <v>27</v>
      </c>
      <c r="J24" s="161" t="s">
        <v>1</v>
      </c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8" t="s">
        <v>35</v>
      </c>
      <c r="E26" s="41"/>
      <c r="F26" s="41"/>
      <c r="G26" s="41"/>
      <c r="H26" s="41"/>
      <c r="I26" s="41"/>
      <c r="J26" s="41"/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3"/>
      <c r="B27" s="164"/>
      <c r="C27" s="163"/>
      <c r="D27" s="163"/>
      <c r="E27" s="165" t="s">
        <v>1</v>
      </c>
      <c r="F27" s="165"/>
      <c r="G27" s="165"/>
      <c r="H27" s="165"/>
      <c r="I27" s="163"/>
      <c r="J27" s="163"/>
      <c r="K27" s="163"/>
      <c r="L27" s="166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7"/>
      <c r="E29" s="167"/>
      <c r="F29" s="167"/>
      <c r="G29" s="167"/>
      <c r="H29" s="167"/>
      <c r="I29" s="167"/>
      <c r="J29" s="167"/>
      <c r="K29" s="167"/>
      <c r="L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1" t="s">
        <v>113</v>
      </c>
      <c r="E30" s="41"/>
      <c r="F30" s="41"/>
      <c r="G30" s="41"/>
      <c r="H30" s="41"/>
      <c r="I30" s="41"/>
      <c r="J30" s="168">
        <f>J96</f>
        <v>0</v>
      </c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4"/>
      <c r="C31" s="41"/>
      <c r="D31" s="169" t="s">
        <v>104</v>
      </c>
      <c r="E31" s="41"/>
      <c r="F31" s="41"/>
      <c r="G31" s="41"/>
      <c r="H31" s="41"/>
      <c r="I31" s="41"/>
      <c r="J31" s="168">
        <f>J105</f>
        <v>0</v>
      </c>
      <c r="K31" s="41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70" t="s">
        <v>38</v>
      </c>
      <c r="E32" s="41"/>
      <c r="F32" s="41"/>
      <c r="G32" s="41"/>
      <c r="H32" s="41"/>
      <c r="I32" s="41"/>
      <c r="J32" s="171">
        <f>ROUND(J30 + J31, 2)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67"/>
      <c r="E33" s="167"/>
      <c r="F33" s="167"/>
      <c r="G33" s="167"/>
      <c r="H33" s="167"/>
      <c r="I33" s="167"/>
      <c r="J33" s="167"/>
      <c r="K33" s="167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72" t="s">
        <v>40</v>
      </c>
      <c r="G34" s="41"/>
      <c r="H34" s="41"/>
      <c r="I34" s="172" t="s">
        <v>39</v>
      </c>
      <c r="J34" s="172" t="s">
        <v>41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73" t="s">
        <v>42</v>
      </c>
      <c r="E35" s="158" t="s">
        <v>43</v>
      </c>
      <c r="F35" s="174">
        <f>ROUND((ROUND((SUM(BE105:BE112) + SUM(BE132:BE155)),  2) + SUM(BE157:BE159)), 2)</f>
        <v>0</v>
      </c>
      <c r="G35" s="41"/>
      <c r="H35" s="41"/>
      <c r="I35" s="175">
        <v>0.20999999999999999</v>
      </c>
      <c r="J35" s="174">
        <f>ROUND((ROUND(((SUM(BE105:BE112) + SUM(BE132:BE155))*I35),  2) + (SUM(BE157:BE159)*I35)), 2)</f>
        <v>0</v>
      </c>
      <c r="K35" s="41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58" t="s">
        <v>44</v>
      </c>
      <c r="F36" s="174">
        <f>ROUND((ROUND((SUM(BF105:BF112) + SUM(BF132:BF155)),  2) + SUM(BF157:BF159)), 2)</f>
        <v>0</v>
      </c>
      <c r="G36" s="41"/>
      <c r="H36" s="41"/>
      <c r="I36" s="175">
        <v>0.14999999999999999</v>
      </c>
      <c r="J36" s="174">
        <f>ROUND((ROUND(((SUM(BF105:BF112) + SUM(BF132:BF155))*I36),  2) + (SUM(BF157:BF159)*I36)), 2)</f>
        <v>0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58" t="s">
        <v>45</v>
      </c>
      <c r="F37" s="174">
        <f>ROUND((ROUND((SUM(BG105:BG112) + SUM(BG132:BG155)),  2) + SUM(BG157:BG159)), 2)</f>
        <v>0</v>
      </c>
      <c r="G37" s="41"/>
      <c r="H37" s="41"/>
      <c r="I37" s="175">
        <v>0.20999999999999999</v>
      </c>
      <c r="J37" s="174">
        <f>0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58" t="s">
        <v>46</v>
      </c>
      <c r="F38" s="174">
        <f>ROUND((ROUND((SUM(BH105:BH112) + SUM(BH132:BH155)),  2) + SUM(BH157:BH159)), 2)</f>
        <v>0</v>
      </c>
      <c r="G38" s="41"/>
      <c r="H38" s="41"/>
      <c r="I38" s="175">
        <v>0.14999999999999999</v>
      </c>
      <c r="J38" s="174">
        <f>0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8" t="s">
        <v>47</v>
      </c>
      <c r="F39" s="174">
        <f>ROUND((ROUND((SUM(BI105:BI112) + SUM(BI132:BI155)),  2) + SUM(BI157:BI159)), 2)</f>
        <v>0</v>
      </c>
      <c r="G39" s="41"/>
      <c r="H39" s="41"/>
      <c r="I39" s="175">
        <v>0</v>
      </c>
      <c r="J39" s="174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41"/>
      <c r="J40" s="41"/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76"/>
      <c r="D41" s="177" t="s">
        <v>48</v>
      </c>
      <c r="E41" s="178"/>
      <c r="F41" s="178"/>
      <c r="G41" s="179" t="s">
        <v>49</v>
      </c>
      <c r="H41" s="180" t="s">
        <v>50</v>
      </c>
      <c r="I41" s="178"/>
      <c r="J41" s="181">
        <f>SUM(J32:J39)</f>
        <v>0</v>
      </c>
      <c r="K41" s="182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6"/>
      <c r="D50" s="183" t="s">
        <v>51</v>
      </c>
      <c r="E50" s="184"/>
      <c r="F50" s="184"/>
      <c r="G50" s="183" t="s">
        <v>52</v>
      </c>
      <c r="H50" s="184"/>
      <c r="I50" s="184"/>
      <c r="J50" s="184"/>
      <c r="K50" s="184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185" t="s">
        <v>53</v>
      </c>
      <c r="E61" s="186"/>
      <c r="F61" s="187" t="s">
        <v>54</v>
      </c>
      <c r="G61" s="185" t="s">
        <v>53</v>
      </c>
      <c r="H61" s="186"/>
      <c r="I61" s="186"/>
      <c r="J61" s="188" t="s">
        <v>54</v>
      </c>
      <c r="K61" s="186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83" t="s">
        <v>55</v>
      </c>
      <c r="E65" s="189"/>
      <c r="F65" s="189"/>
      <c r="G65" s="183" t="s">
        <v>56</v>
      </c>
      <c r="H65" s="189"/>
      <c r="I65" s="189"/>
      <c r="J65" s="189"/>
      <c r="K65" s="189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185" t="s">
        <v>53</v>
      </c>
      <c r="E76" s="186"/>
      <c r="F76" s="187" t="s">
        <v>54</v>
      </c>
      <c r="G76" s="185" t="s">
        <v>53</v>
      </c>
      <c r="H76" s="186"/>
      <c r="I76" s="186"/>
      <c r="J76" s="188" t="s">
        <v>54</v>
      </c>
      <c r="K76" s="186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114</v>
      </c>
      <c r="D82" s="43"/>
      <c r="E82" s="43"/>
      <c r="F82" s="43"/>
      <c r="G82" s="43"/>
      <c r="H82" s="43"/>
      <c r="I82" s="43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43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6.25" customHeight="1">
      <c r="A85" s="41"/>
      <c r="B85" s="42"/>
      <c r="C85" s="43"/>
      <c r="D85" s="43"/>
      <c r="E85" s="194" t="str">
        <f>E7</f>
        <v>Nový magistrát - modernizace systému chlazení a souvisejících profesí</v>
      </c>
      <c r="F85" s="33"/>
      <c r="G85" s="33"/>
      <c r="H85" s="33"/>
      <c r="I85" s="43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3" t="s">
        <v>111</v>
      </c>
      <c r="D86" s="43"/>
      <c r="E86" s="43"/>
      <c r="F86" s="43"/>
      <c r="G86" s="43"/>
      <c r="H86" s="43"/>
      <c r="I86" s="43"/>
      <c r="J86" s="43"/>
      <c r="K86" s="43"/>
      <c r="L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SO 701_03 - Rozvody ZTI</v>
      </c>
      <c r="F87" s="43"/>
      <c r="G87" s="43"/>
      <c r="H87" s="43"/>
      <c r="I87" s="43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3" t="s">
        <v>20</v>
      </c>
      <c r="D89" s="43"/>
      <c r="E89" s="43"/>
      <c r="F89" s="28" t="str">
        <f>F12</f>
        <v>Liberec</v>
      </c>
      <c r="G89" s="43"/>
      <c r="H89" s="43"/>
      <c r="I89" s="33" t="s">
        <v>22</v>
      </c>
      <c r="J89" s="82" t="str">
        <f>IF(J12="","",J12)</f>
        <v>15. 5. 2023</v>
      </c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5.65" customHeight="1">
      <c r="A91" s="41"/>
      <c r="B91" s="42"/>
      <c r="C91" s="33" t="s">
        <v>24</v>
      </c>
      <c r="D91" s="43"/>
      <c r="E91" s="43"/>
      <c r="F91" s="28" t="str">
        <f>E15</f>
        <v>Statutární město Liberec</v>
      </c>
      <c r="G91" s="43"/>
      <c r="H91" s="43"/>
      <c r="I91" s="33" t="s">
        <v>30</v>
      </c>
      <c r="J91" s="37" t="str">
        <f>E21</f>
        <v>Projektový atelier DAVID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0.05" customHeight="1">
      <c r="A92" s="41"/>
      <c r="B92" s="42"/>
      <c r="C92" s="33" t="s">
        <v>28</v>
      </c>
      <c r="D92" s="43"/>
      <c r="E92" s="43"/>
      <c r="F92" s="28" t="str">
        <f>IF(E18="","",E18)</f>
        <v>Vyplň údaj</v>
      </c>
      <c r="G92" s="43"/>
      <c r="H92" s="43"/>
      <c r="I92" s="33" t="s">
        <v>33</v>
      </c>
      <c r="J92" s="37" t="str">
        <f>E24</f>
        <v>Projektový atelier DAVID - Bc. Kosáková</v>
      </c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5" t="s">
        <v>115</v>
      </c>
      <c r="D94" s="152"/>
      <c r="E94" s="152"/>
      <c r="F94" s="152"/>
      <c r="G94" s="152"/>
      <c r="H94" s="152"/>
      <c r="I94" s="152"/>
      <c r="J94" s="196" t="s">
        <v>116</v>
      </c>
      <c r="K94" s="152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7" t="s">
        <v>117</v>
      </c>
      <c r="D96" s="43"/>
      <c r="E96" s="43"/>
      <c r="F96" s="43"/>
      <c r="G96" s="43"/>
      <c r="H96" s="43"/>
      <c r="I96" s="43"/>
      <c r="J96" s="113">
        <f>J132</f>
        <v>0</v>
      </c>
      <c r="K96" s="43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8" t="s">
        <v>118</v>
      </c>
    </row>
    <row r="97" s="9" customFormat="1" ht="24.96" customHeight="1">
      <c r="A97" s="9"/>
      <c r="B97" s="198"/>
      <c r="C97" s="199"/>
      <c r="D97" s="200" t="s">
        <v>126</v>
      </c>
      <c r="E97" s="201"/>
      <c r="F97" s="201"/>
      <c r="G97" s="201"/>
      <c r="H97" s="201"/>
      <c r="I97" s="201"/>
      <c r="J97" s="202">
        <f>J133</f>
        <v>0</v>
      </c>
      <c r="K97" s="199"/>
      <c r="L97" s="20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4"/>
      <c r="C98" s="205"/>
      <c r="D98" s="206" t="s">
        <v>916</v>
      </c>
      <c r="E98" s="207"/>
      <c r="F98" s="207"/>
      <c r="G98" s="207"/>
      <c r="H98" s="207"/>
      <c r="I98" s="207"/>
      <c r="J98" s="208">
        <f>J134</f>
        <v>0</v>
      </c>
      <c r="K98" s="205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4"/>
      <c r="C99" s="205"/>
      <c r="D99" s="206" t="s">
        <v>917</v>
      </c>
      <c r="E99" s="207"/>
      <c r="F99" s="207"/>
      <c r="G99" s="207"/>
      <c r="H99" s="207"/>
      <c r="I99" s="207"/>
      <c r="J99" s="208">
        <f>J141</f>
        <v>0</v>
      </c>
      <c r="K99" s="205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4"/>
      <c r="C100" s="205"/>
      <c r="D100" s="206" t="s">
        <v>918</v>
      </c>
      <c r="E100" s="207"/>
      <c r="F100" s="207"/>
      <c r="G100" s="207"/>
      <c r="H100" s="207"/>
      <c r="I100" s="207"/>
      <c r="J100" s="208">
        <f>J152</f>
        <v>0</v>
      </c>
      <c r="K100" s="205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4"/>
      <c r="C101" s="205"/>
      <c r="D101" s="206" t="s">
        <v>128</v>
      </c>
      <c r="E101" s="207"/>
      <c r="F101" s="207"/>
      <c r="G101" s="207"/>
      <c r="H101" s="207"/>
      <c r="I101" s="207"/>
      <c r="J101" s="208">
        <f>J154</f>
        <v>0</v>
      </c>
      <c r="K101" s="205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1.84" customHeight="1">
      <c r="A102" s="9"/>
      <c r="B102" s="198"/>
      <c r="C102" s="199"/>
      <c r="D102" s="210" t="s">
        <v>140</v>
      </c>
      <c r="E102" s="199"/>
      <c r="F102" s="199"/>
      <c r="G102" s="199"/>
      <c r="H102" s="199"/>
      <c r="I102" s="199"/>
      <c r="J102" s="211">
        <f>J156</f>
        <v>0</v>
      </c>
      <c r="K102" s="199"/>
      <c r="L102" s="20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66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66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29.28" customHeight="1">
      <c r="A105" s="41"/>
      <c r="B105" s="42"/>
      <c r="C105" s="197" t="s">
        <v>141</v>
      </c>
      <c r="D105" s="43"/>
      <c r="E105" s="43"/>
      <c r="F105" s="43"/>
      <c r="G105" s="43"/>
      <c r="H105" s="43"/>
      <c r="I105" s="43"/>
      <c r="J105" s="212">
        <f>ROUND(J106 + J107 + J108 + J109 + J110 + J111,2)</f>
        <v>0</v>
      </c>
      <c r="K105" s="43"/>
      <c r="L105" s="66"/>
      <c r="N105" s="213" t="s">
        <v>42</v>
      </c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8" customHeight="1">
      <c r="A106" s="41"/>
      <c r="B106" s="42"/>
      <c r="C106" s="43"/>
      <c r="D106" s="147" t="s">
        <v>142</v>
      </c>
      <c r="E106" s="140"/>
      <c r="F106" s="140"/>
      <c r="G106" s="43"/>
      <c r="H106" s="43"/>
      <c r="I106" s="43"/>
      <c r="J106" s="141">
        <v>0</v>
      </c>
      <c r="K106" s="43"/>
      <c r="L106" s="214"/>
      <c r="M106" s="215"/>
      <c r="N106" s="216" t="s">
        <v>43</v>
      </c>
      <c r="O106" s="215"/>
      <c r="P106" s="215"/>
      <c r="Q106" s="215"/>
      <c r="R106" s="215"/>
      <c r="S106" s="217"/>
      <c r="T106" s="217"/>
      <c r="U106" s="217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/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8" t="s">
        <v>99</v>
      </c>
      <c r="AZ106" s="215"/>
      <c r="BA106" s="215"/>
      <c r="BB106" s="215"/>
      <c r="BC106" s="215"/>
      <c r="BD106" s="215"/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18" t="s">
        <v>86</v>
      </c>
      <c r="BK106" s="215"/>
      <c r="BL106" s="215"/>
      <c r="BM106" s="215"/>
    </row>
    <row r="107" s="2" customFormat="1" ht="18" customHeight="1">
      <c r="A107" s="41"/>
      <c r="B107" s="42"/>
      <c r="C107" s="43"/>
      <c r="D107" s="147" t="s">
        <v>919</v>
      </c>
      <c r="E107" s="140"/>
      <c r="F107" s="140"/>
      <c r="G107" s="43"/>
      <c r="H107" s="43"/>
      <c r="I107" s="43"/>
      <c r="J107" s="141">
        <v>0</v>
      </c>
      <c r="K107" s="43"/>
      <c r="L107" s="214"/>
      <c r="M107" s="215"/>
      <c r="N107" s="216" t="s">
        <v>43</v>
      </c>
      <c r="O107" s="215"/>
      <c r="P107" s="215"/>
      <c r="Q107" s="215"/>
      <c r="R107" s="215"/>
      <c r="S107" s="217"/>
      <c r="T107" s="217"/>
      <c r="U107" s="217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/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8" t="s">
        <v>99</v>
      </c>
      <c r="AZ107" s="215"/>
      <c r="BA107" s="215"/>
      <c r="BB107" s="215"/>
      <c r="BC107" s="215"/>
      <c r="BD107" s="215"/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18" t="s">
        <v>86</v>
      </c>
      <c r="BK107" s="215"/>
      <c r="BL107" s="215"/>
      <c r="BM107" s="215"/>
    </row>
    <row r="108" s="2" customFormat="1" ht="18" customHeight="1">
      <c r="A108" s="41"/>
      <c r="B108" s="42"/>
      <c r="C108" s="43"/>
      <c r="D108" s="147" t="s">
        <v>144</v>
      </c>
      <c r="E108" s="140"/>
      <c r="F108" s="140"/>
      <c r="G108" s="43"/>
      <c r="H108" s="43"/>
      <c r="I108" s="43"/>
      <c r="J108" s="141">
        <v>0</v>
      </c>
      <c r="K108" s="43"/>
      <c r="L108" s="214"/>
      <c r="M108" s="215"/>
      <c r="N108" s="216" t="s">
        <v>43</v>
      </c>
      <c r="O108" s="215"/>
      <c r="P108" s="215"/>
      <c r="Q108" s="215"/>
      <c r="R108" s="215"/>
      <c r="S108" s="217"/>
      <c r="T108" s="217"/>
      <c r="U108" s="217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/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8" t="s">
        <v>99</v>
      </c>
      <c r="AZ108" s="215"/>
      <c r="BA108" s="215"/>
      <c r="BB108" s="215"/>
      <c r="BC108" s="215"/>
      <c r="BD108" s="215"/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18" t="s">
        <v>86</v>
      </c>
      <c r="BK108" s="215"/>
      <c r="BL108" s="215"/>
      <c r="BM108" s="215"/>
    </row>
    <row r="109" s="2" customFormat="1" ht="18" customHeight="1">
      <c r="A109" s="41"/>
      <c r="B109" s="42"/>
      <c r="C109" s="43"/>
      <c r="D109" s="147" t="s">
        <v>145</v>
      </c>
      <c r="E109" s="140"/>
      <c r="F109" s="140"/>
      <c r="G109" s="43"/>
      <c r="H109" s="43"/>
      <c r="I109" s="43"/>
      <c r="J109" s="141">
        <v>0</v>
      </c>
      <c r="K109" s="43"/>
      <c r="L109" s="214"/>
      <c r="M109" s="215"/>
      <c r="N109" s="216" t="s">
        <v>43</v>
      </c>
      <c r="O109" s="215"/>
      <c r="P109" s="215"/>
      <c r="Q109" s="215"/>
      <c r="R109" s="215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8" t="s">
        <v>99</v>
      </c>
      <c r="AZ109" s="215"/>
      <c r="BA109" s="215"/>
      <c r="BB109" s="215"/>
      <c r="BC109" s="215"/>
      <c r="BD109" s="215"/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18" t="s">
        <v>86</v>
      </c>
      <c r="BK109" s="215"/>
      <c r="BL109" s="215"/>
      <c r="BM109" s="215"/>
    </row>
    <row r="110" s="2" customFormat="1" ht="18" customHeight="1">
      <c r="A110" s="41"/>
      <c r="B110" s="42"/>
      <c r="C110" s="43"/>
      <c r="D110" s="147" t="s">
        <v>920</v>
      </c>
      <c r="E110" s="140"/>
      <c r="F110" s="140"/>
      <c r="G110" s="43"/>
      <c r="H110" s="43"/>
      <c r="I110" s="43"/>
      <c r="J110" s="141">
        <v>0</v>
      </c>
      <c r="K110" s="43"/>
      <c r="L110" s="214"/>
      <c r="M110" s="215"/>
      <c r="N110" s="216" t="s">
        <v>43</v>
      </c>
      <c r="O110" s="215"/>
      <c r="P110" s="215"/>
      <c r="Q110" s="215"/>
      <c r="R110" s="215"/>
      <c r="S110" s="217"/>
      <c r="T110" s="217"/>
      <c r="U110" s="217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/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8" t="s">
        <v>99</v>
      </c>
      <c r="AZ110" s="215"/>
      <c r="BA110" s="215"/>
      <c r="BB110" s="215"/>
      <c r="BC110" s="215"/>
      <c r="BD110" s="215"/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18" t="s">
        <v>86</v>
      </c>
      <c r="BK110" s="215"/>
      <c r="BL110" s="215"/>
      <c r="BM110" s="215"/>
    </row>
    <row r="111" s="2" customFormat="1" ht="18" customHeight="1">
      <c r="A111" s="41"/>
      <c r="B111" s="42"/>
      <c r="C111" s="43"/>
      <c r="D111" s="140" t="s">
        <v>147</v>
      </c>
      <c r="E111" s="43"/>
      <c r="F111" s="43"/>
      <c r="G111" s="43"/>
      <c r="H111" s="43"/>
      <c r="I111" s="43"/>
      <c r="J111" s="141">
        <f>ROUND(J30*T111,2)</f>
        <v>0</v>
      </c>
      <c r="K111" s="43"/>
      <c r="L111" s="214"/>
      <c r="M111" s="215"/>
      <c r="N111" s="216" t="s">
        <v>43</v>
      </c>
      <c r="O111" s="215"/>
      <c r="P111" s="215"/>
      <c r="Q111" s="215"/>
      <c r="R111" s="215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8" t="s">
        <v>148</v>
      </c>
      <c r="AZ111" s="215"/>
      <c r="BA111" s="215"/>
      <c r="BB111" s="215"/>
      <c r="BC111" s="215"/>
      <c r="BD111" s="215"/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18" t="s">
        <v>86</v>
      </c>
      <c r="BK111" s="215"/>
      <c r="BL111" s="215"/>
      <c r="BM111" s="215"/>
    </row>
    <row r="112" s="2" customFormat="1">
      <c r="A112" s="41"/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66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29.28" customHeight="1">
      <c r="A113" s="41"/>
      <c r="B113" s="42"/>
      <c r="C113" s="151" t="s">
        <v>109</v>
      </c>
      <c r="D113" s="152"/>
      <c r="E113" s="152"/>
      <c r="F113" s="152"/>
      <c r="G113" s="152"/>
      <c r="H113" s="152"/>
      <c r="I113" s="152"/>
      <c r="J113" s="153">
        <f>ROUND(J96+J105,2)</f>
        <v>0</v>
      </c>
      <c r="K113" s="152"/>
      <c r="L113" s="66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6.96" customHeight="1">
      <c r="A114" s="41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6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8" s="2" customFormat="1" ht="6.96" customHeight="1">
      <c r="A118" s="41"/>
      <c r="B118" s="71"/>
      <c r="C118" s="72"/>
      <c r="D118" s="72"/>
      <c r="E118" s="72"/>
      <c r="F118" s="72"/>
      <c r="G118" s="72"/>
      <c r="H118" s="72"/>
      <c r="I118" s="72"/>
      <c r="J118" s="72"/>
      <c r="K118" s="72"/>
      <c r="L118" s="66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24.96" customHeight="1">
      <c r="A119" s="41"/>
      <c r="B119" s="42"/>
      <c r="C119" s="24" t="s">
        <v>149</v>
      </c>
      <c r="D119" s="43"/>
      <c r="E119" s="43"/>
      <c r="F119" s="43"/>
      <c r="G119" s="43"/>
      <c r="H119" s="43"/>
      <c r="I119" s="43"/>
      <c r="J119" s="43"/>
      <c r="K119" s="43"/>
      <c r="L119" s="66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6.96" customHeight="1">
      <c r="A120" s="41"/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12" customHeight="1">
      <c r="A121" s="41"/>
      <c r="B121" s="42"/>
      <c r="C121" s="33" t="s">
        <v>16</v>
      </c>
      <c r="D121" s="43"/>
      <c r="E121" s="43"/>
      <c r="F121" s="43"/>
      <c r="G121" s="43"/>
      <c r="H121" s="43"/>
      <c r="I121" s="43"/>
      <c r="J121" s="43"/>
      <c r="K121" s="43"/>
      <c r="L121" s="66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26.25" customHeight="1">
      <c r="A122" s="41"/>
      <c r="B122" s="42"/>
      <c r="C122" s="43"/>
      <c r="D122" s="43"/>
      <c r="E122" s="194" t="str">
        <f>E7</f>
        <v>Nový magistrát - modernizace systému chlazení a souvisejících profesí</v>
      </c>
      <c r="F122" s="33"/>
      <c r="G122" s="33"/>
      <c r="H122" s="33"/>
      <c r="I122" s="43"/>
      <c r="J122" s="43"/>
      <c r="K122" s="43"/>
      <c r="L122" s="66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12" customHeight="1">
      <c r="A123" s="41"/>
      <c r="B123" s="42"/>
      <c r="C123" s="33" t="s">
        <v>111</v>
      </c>
      <c r="D123" s="43"/>
      <c r="E123" s="43"/>
      <c r="F123" s="43"/>
      <c r="G123" s="43"/>
      <c r="H123" s="43"/>
      <c r="I123" s="43"/>
      <c r="J123" s="43"/>
      <c r="K123" s="43"/>
      <c r="L123" s="66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6.5" customHeight="1">
      <c r="A124" s="41"/>
      <c r="B124" s="42"/>
      <c r="C124" s="43"/>
      <c r="D124" s="43"/>
      <c r="E124" s="79" t="str">
        <f>E9</f>
        <v>SO 701_03 - Rozvody ZTI</v>
      </c>
      <c r="F124" s="43"/>
      <c r="G124" s="43"/>
      <c r="H124" s="43"/>
      <c r="I124" s="43"/>
      <c r="J124" s="43"/>
      <c r="K124" s="43"/>
      <c r="L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6.96" customHeight="1">
      <c r="A125" s="41"/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12" customHeight="1">
      <c r="A126" s="41"/>
      <c r="B126" s="42"/>
      <c r="C126" s="33" t="s">
        <v>20</v>
      </c>
      <c r="D126" s="43"/>
      <c r="E126" s="43"/>
      <c r="F126" s="28" t="str">
        <f>F12</f>
        <v>Liberec</v>
      </c>
      <c r="G126" s="43"/>
      <c r="H126" s="43"/>
      <c r="I126" s="33" t="s">
        <v>22</v>
      </c>
      <c r="J126" s="82" t="str">
        <f>IF(J12="","",J12)</f>
        <v>15. 5. 2023</v>
      </c>
      <c r="K126" s="43"/>
      <c r="L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6.96" customHeight="1">
      <c r="A127" s="41"/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25.65" customHeight="1">
      <c r="A128" s="41"/>
      <c r="B128" s="42"/>
      <c r="C128" s="33" t="s">
        <v>24</v>
      </c>
      <c r="D128" s="43"/>
      <c r="E128" s="43"/>
      <c r="F128" s="28" t="str">
        <f>E15</f>
        <v>Statutární město Liberec</v>
      </c>
      <c r="G128" s="43"/>
      <c r="H128" s="43"/>
      <c r="I128" s="33" t="s">
        <v>30</v>
      </c>
      <c r="J128" s="37" t="str">
        <f>E21</f>
        <v>Projektový atelier DAVID</v>
      </c>
      <c r="K128" s="43"/>
      <c r="L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40.05" customHeight="1">
      <c r="A129" s="41"/>
      <c r="B129" s="42"/>
      <c r="C129" s="33" t="s">
        <v>28</v>
      </c>
      <c r="D129" s="43"/>
      <c r="E129" s="43"/>
      <c r="F129" s="28" t="str">
        <f>IF(E18="","",E18)</f>
        <v>Vyplň údaj</v>
      </c>
      <c r="G129" s="43"/>
      <c r="H129" s="43"/>
      <c r="I129" s="33" t="s">
        <v>33</v>
      </c>
      <c r="J129" s="37" t="str">
        <f>E24</f>
        <v>Projektový atelier DAVID - Bc. Kosáková</v>
      </c>
      <c r="K129" s="43"/>
      <c r="L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0.32" customHeight="1">
      <c r="A130" s="41"/>
      <c r="B130" s="42"/>
      <c r="C130" s="43"/>
      <c r="D130" s="43"/>
      <c r="E130" s="43"/>
      <c r="F130" s="43"/>
      <c r="G130" s="43"/>
      <c r="H130" s="43"/>
      <c r="I130" s="43"/>
      <c r="J130" s="43"/>
      <c r="K130" s="43"/>
      <c r="L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11" customFormat="1" ht="29.28" customHeight="1">
      <c r="A131" s="220"/>
      <c r="B131" s="221"/>
      <c r="C131" s="222" t="s">
        <v>150</v>
      </c>
      <c r="D131" s="223" t="s">
        <v>63</v>
      </c>
      <c r="E131" s="223" t="s">
        <v>59</v>
      </c>
      <c r="F131" s="223" t="s">
        <v>60</v>
      </c>
      <c r="G131" s="223" t="s">
        <v>151</v>
      </c>
      <c r="H131" s="223" t="s">
        <v>152</v>
      </c>
      <c r="I131" s="223" t="s">
        <v>153</v>
      </c>
      <c r="J131" s="223" t="s">
        <v>116</v>
      </c>
      <c r="K131" s="224" t="s">
        <v>154</v>
      </c>
      <c r="L131" s="225"/>
      <c r="M131" s="103" t="s">
        <v>1</v>
      </c>
      <c r="N131" s="104" t="s">
        <v>42</v>
      </c>
      <c r="O131" s="104" t="s">
        <v>155</v>
      </c>
      <c r="P131" s="104" t="s">
        <v>156</v>
      </c>
      <c r="Q131" s="104" t="s">
        <v>157</v>
      </c>
      <c r="R131" s="104" t="s">
        <v>158</v>
      </c>
      <c r="S131" s="104" t="s">
        <v>159</v>
      </c>
      <c r="T131" s="105" t="s">
        <v>160</v>
      </c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</row>
    <row r="132" s="2" customFormat="1" ht="22.8" customHeight="1">
      <c r="A132" s="41"/>
      <c r="B132" s="42"/>
      <c r="C132" s="110" t="s">
        <v>161</v>
      </c>
      <c r="D132" s="43"/>
      <c r="E132" s="43"/>
      <c r="F132" s="43"/>
      <c r="G132" s="43"/>
      <c r="H132" s="43"/>
      <c r="I132" s="43"/>
      <c r="J132" s="226">
        <f>BK132</f>
        <v>0</v>
      </c>
      <c r="K132" s="43"/>
      <c r="L132" s="44"/>
      <c r="M132" s="106"/>
      <c r="N132" s="227"/>
      <c r="O132" s="107"/>
      <c r="P132" s="228">
        <f>P133+P156</f>
        <v>0</v>
      </c>
      <c r="Q132" s="107"/>
      <c r="R132" s="228">
        <f>R133+R156</f>
        <v>0.032120000000000003</v>
      </c>
      <c r="S132" s="107"/>
      <c r="T132" s="229">
        <f>T133+T156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8" t="s">
        <v>77</v>
      </c>
      <c r="AU132" s="18" t="s">
        <v>118</v>
      </c>
      <c r="BK132" s="230">
        <f>BK133+BK156</f>
        <v>0</v>
      </c>
    </row>
    <row r="133" s="12" customFormat="1" ht="25.92" customHeight="1">
      <c r="A133" s="12"/>
      <c r="B133" s="231"/>
      <c r="C133" s="232"/>
      <c r="D133" s="233" t="s">
        <v>77</v>
      </c>
      <c r="E133" s="234" t="s">
        <v>361</v>
      </c>
      <c r="F133" s="234" t="s">
        <v>362</v>
      </c>
      <c r="G133" s="232"/>
      <c r="H133" s="232"/>
      <c r="I133" s="235"/>
      <c r="J133" s="211">
        <f>BK133</f>
        <v>0</v>
      </c>
      <c r="K133" s="232"/>
      <c r="L133" s="236"/>
      <c r="M133" s="237"/>
      <c r="N133" s="238"/>
      <c r="O133" s="238"/>
      <c r="P133" s="239">
        <f>P134+P141+P152+P154</f>
        <v>0</v>
      </c>
      <c r="Q133" s="238"/>
      <c r="R133" s="239">
        <f>R134+R141+R152+R154</f>
        <v>0.032120000000000003</v>
      </c>
      <c r="S133" s="238"/>
      <c r="T133" s="240">
        <f>T134+T141+T152+T154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1" t="s">
        <v>88</v>
      </c>
      <c r="AT133" s="242" t="s">
        <v>77</v>
      </c>
      <c r="AU133" s="242" t="s">
        <v>78</v>
      </c>
      <c r="AY133" s="241" t="s">
        <v>164</v>
      </c>
      <c r="BK133" s="243">
        <f>BK134+BK141+BK152+BK154</f>
        <v>0</v>
      </c>
    </row>
    <row r="134" s="12" customFormat="1" ht="22.8" customHeight="1">
      <c r="A134" s="12"/>
      <c r="B134" s="231"/>
      <c r="C134" s="232"/>
      <c r="D134" s="233" t="s">
        <v>77</v>
      </c>
      <c r="E134" s="244" t="s">
        <v>921</v>
      </c>
      <c r="F134" s="244" t="s">
        <v>922</v>
      </c>
      <c r="G134" s="232"/>
      <c r="H134" s="232"/>
      <c r="I134" s="235"/>
      <c r="J134" s="245">
        <f>BK134</f>
        <v>0</v>
      </c>
      <c r="K134" s="232"/>
      <c r="L134" s="236"/>
      <c r="M134" s="237"/>
      <c r="N134" s="238"/>
      <c r="O134" s="238"/>
      <c r="P134" s="239">
        <f>SUM(P135:P140)</f>
        <v>0</v>
      </c>
      <c r="Q134" s="238"/>
      <c r="R134" s="239">
        <f>SUM(R135:R140)</f>
        <v>0.0051799999999999997</v>
      </c>
      <c r="S134" s="238"/>
      <c r="T134" s="240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1" t="s">
        <v>88</v>
      </c>
      <c r="AT134" s="242" t="s">
        <v>77</v>
      </c>
      <c r="AU134" s="242" t="s">
        <v>86</v>
      </c>
      <c r="AY134" s="241" t="s">
        <v>164</v>
      </c>
      <c r="BK134" s="243">
        <f>SUM(BK135:BK140)</f>
        <v>0</v>
      </c>
    </row>
    <row r="135" s="2" customFormat="1" ht="16.5" customHeight="1">
      <c r="A135" s="41"/>
      <c r="B135" s="42"/>
      <c r="C135" s="246" t="s">
        <v>86</v>
      </c>
      <c r="D135" s="246" t="s">
        <v>166</v>
      </c>
      <c r="E135" s="247" t="s">
        <v>923</v>
      </c>
      <c r="F135" s="248" t="s">
        <v>924</v>
      </c>
      <c r="G135" s="249" t="s">
        <v>193</v>
      </c>
      <c r="H135" s="250">
        <v>1</v>
      </c>
      <c r="I135" s="251"/>
      <c r="J135" s="252">
        <f>ROUND(I135*H135,2)</f>
        <v>0</v>
      </c>
      <c r="K135" s="248" t="s">
        <v>1</v>
      </c>
      <c r="L135" s="44"/>
      <c r="M135" s="253" t="s">
        <v>1</v>
      </c>
      <c r="N135" s="254" t="s">
        <v>43</v>
      </c>
      <c r="O135" s="94"/>
      <c r="P135" s="255">
        <f>O135*H135</f>
        <v>0</v>
      </c>
      <c r="Q135" s="255">
        <v>0.0017899999999999999</v>
      </c>
      <c r="R135" s="255">
        <f>Q135*H135</f>
        <v>0.0017899999999999999</v>
      </c>
      <c r="S135" s="255">
        <v>0</v>
      </c>
      <c r="T135" s="256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57" t="s">
        <v>267</v>
      </c>
      <c r="AT135" s="257" t="s">
        <v>166</v>
      </c>
      <c r="AU135" s="257" t="s">
        <v>88</v>
      </c>
      <c r="AY135" s="18" t="s">
        <v>164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8" t="s">
        <v>86</v>
      </c>
      <c r="BK135" s="146">
        <f>ROUND(I135*H135,2)</f>
        <v>0</v>
      </c>
      <c r="BL135" s="18" t="s">
        <v>267</v>
      </c>
      <c r="BM135" s="257" t="s">
        <v>925</v>
      </c>
    </row>
    <row r="136" s="2" customFormat="1" ht="16.5" customHeight="1">
      <c r="A136" s="41"/>
      <c r="B136" s="42"/>
      <c r="C136" s="246" t="s">
        <v>88</v>
      </c>
      <c r="D136" s="246" t="s">
        <v>166</v>
      </c>
      <c r="E136" s="247" t="s">
        <v>926</v>
      </c>
      <c r="F136" s="248" t="s">
        <v>927</v>
      </c>
      <c r="G136" s="249" t="s">
        <v>193</v>
      </c>
      <c r="H136" s="250">
        <v>1</v>
      </c>
      <c r="I136" s="251"/>
      <c r="J136" s="252">
        <f>ROUND(I136*H136,2)</f>
        <v>0</v>
      </c>
      <c r="K136" s="248" t="s">
        <v>1</v>
      </c>
      <c r="L136" s="44"/>
      <c r="M136" s="253" t="s">
        <v>1</v>
      </c>
      <c r="N136" s="254" t="s">
        <v>43</v>
      </c>
      <c r="O136" s="94"/>
      <c r="P136" s="255">
        <f>O136*H136</f>
        <v>0</v>
      </c>
      <c r="Q136" s="255">
        <v>0.00031</v>
      </c>
      <c r="R136" s="255">
        <f>Q136*H136</f>
        <v>0.00031</v>
      </c>
      <c r="S136" s="255">
        <v>0</v>
      </c>
      <c r="T136" s="25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57" t="s">
        <v>267</v>
      </c>
      <c r="AT136" s="257" t="s">
        <v>166</v>
      </c>
      <c r="AU136" s="257" t="s">
        <v>88</v>
      </c>
      <c r="AY136" s="18" t="s">
        <v>164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8" t="s">
        <v>86</v>
      </c>
      <c r="BK136" s="146">
        <f>ROUND(I136*H136,2)</f>
        <v>0</v>
      </c>
      <c r="BL136" s="18" t="s">
        <v>267</v>
      </c>
      <c r="BM136" s="257" t="s">
        <v>928</v>
      </c>
    </row>
    <row r="137" s="2" customFormat="1" ht="16.5" customHeight="1">
      <c r="A137" s="41"/>
      <c r="B137" s="42"/>
      <c r="C137" s="246" t="s">
        <v>180</v>
      </c>
      <c r="D137" s="246" t="s">
        <v>166</v>
      </c>
      <c r="E137" s="247" t="s">
        <v>929</v>
      </c>
      <c r="F137" s="248" t="s">
        <v>930</v>
      </c>
      <c r="G137" s="249" t="s">
        <v>307</v>
      </c>
      <c r="H137" s="250">
        <v>4</v>
      </c>
      <c r="I137" s="251"/>
      <c r="J137" s="252">
        <f>ROUND(I137*H137,2)</f>
        <v>0</v>
      </c>
      <c r="K137" s="248" t="s">
        <v>1</v>
      </c>
      <c r="L137" s="44"/>
      <c r="M137" s="253" t="s">
        <v>1</v>
      </c>
      <c r="N137" s="254" t="s">
        <v>43</v>
      </c>
      <c r="O137" s="94"/>
      <c r="P137" s="255">
        <f>O137*H137</f>
        <v>0</v>
      </c>
      <c r="Q137" s="255">
        <v>0.00040999999999999999</v>
      </c>
      <c r="R137" s="255">
        <f>Q137*H137</f>
        <v>0.00164</v>
      </c>
      <c r="S137" s="255">
        <v>0</v>
      </c>
      <c r="T137" s="25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57" t="s">
        <v>267</v>
      </c>
      <c r="AT137" s="257" t="s">
        <v>166</v>
      </c>
      <c r="AU137" s="257" t="s">
        <v>88</v>
      </c>
      <c r="AY137" s="18" t="s">
        <v>164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8" t="s">
        <v>86</v>
      </c>
      <c r="BK137" s="146">
        <f>ROUND(I137*H137,2)</f>
        <v>0</v>
      </c>
      <c r="BL137" s="18" t="s">
        <v>267</v>
      </c>
      <c r="BM137" s="257" t="s">
        <v>931</v>
      </c>
    </row>
    <row r="138" s="2" customFormat="1" ht="16.5" customHeight="1">
      <c r="A138" s="41"/>
      <c r="B138" s="42"/>
      <c r="C138" s="246" t="s">
        <v>171</v>
      </c>
      <c r="D138" s="246" t="s">
        <v>166</v>
      </c>
      <c r="E138" s="247" t="s">
        <v>932</v>
      </c>
      <c r="F138" s="248" t="s">
        <v>933</v>
      </c>
      <c r="G138" s="249" t="s">
        <v>307</v>
      </c>
      <c r="H138" s="250">
        <v>3</v>
      </c>
      <c r="I138" s="251"/>
      <c r="J138" s="252">
        <f>ROUND(I138*H138,2)</f>
        <v>0</v>
      </c>
      <c r="K138" s="248" t="s">
        <v>1</v>
      </c>
      <c r="L138" s="44"/>
      <c r="M138" s="253" t="s">
        <v>1</v>
      </c>
      <c r="N138" s="254" t="s">
        <v>43</v>
      </c>
      <c r="O138" s="94"/>
      <c r="P138" s="255">
        <f>O138*H138</f>
        <v>0</v>
      </c>
      <c r="Q138" s="255">
        <v>0.00048000000000000001</v>
      </c>
      <c r="R138" s="255">
        <f>Q138*H138</f>
        <v>0.0014400000000000001</v>
      </c>
      <c r="S138" s="255">
        <v>0</v>
      </c>
      <c r="T138" s="25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57" t="s">
        <v>267</v>
      </c>
      <c r="AT138" s="257" t="s">
        <v>166</v>
      </c>
      <c r="AU138" s="257" t="s">
        <v>88</v>
      </c>
      <c r="AY138" s="18" t="s">
        <v>164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8" t="s">
        <v>86</v>
      </c>
      <c r="BK138" s="146">
        <f>ROUND(I138*H138,2)</f>
        <v>0</v>
      </c>
      <c r="BL138" s="18" t="s">
        <v>267</v>
      </c>
      <c r="BM138" s="257" t="s">
        <v>934</v>
      </c>
    </row>
    <row r="139" s="2" customFormat="1" ht="16.5" customHeight="1">
      <c r="A139" s="41"/>
      <c r="B139" s="42"/>
      <c r="C139" s="246" t="s">
        <v>190</v>
      </c>
      <c r="D139" s="246" t="s">
        <v>166</v>
      </c>
      <c r="E139" s="247" t="s">
        <v>935</v>
      </c>
      <c r="F139" s="248" t="s">
        <v>936</v>
      </c>
      <c r="G139" s="249" t="s">
        <v>193</v>
      </c>
      <c r="H139" s="250">
        <v>4</v>
      </c>
      <c r="I139" s="251"/>
      <c r="J139" s="252">
        <f>ROUND(I139*H139,2)</f>
        <v>0</v>
      </c>
      <c r="K139" s="248" t="s">
        <v>1</v>
      </c>
      <c r="L139" s="44"/>
      <c r="M139" s="253" t="s">
        <v>1</v>
      </c>
      <c r="N139" s="254" t="s">
        <v>43</v>
      </c>
      <c r="O139" s="94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57" t="s">
        <v>267</v>
      </c>
      <c r="AT139" s="257" t="s">
        <v>166</v>
      </c>
      <c r="AU139" s="257" t="s">
        <v>88</v>
      </c>
      <c r="AY139" s="18" t="s">
        <v>164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8" t="s">
        <v>86</v>
      </c>
      <c r="BK139" s="146">
        <f>ROUND(I139*H139,2)</f>
        <v>0</v>
      </c>
      <c r="BL139" s="18" t="s">
        <v>267</v>
      </c>
      <c r="BM139" s="257" t="s">
        <v>937</v>
      </c>
    </row>
    <row r="140" s="2" customFormat="1" ht="24.15" customHeight="1">
      <c r="A140" s="41"/>
      <c r="B140" s="42"/>
      <c r="C140" s="246" t="s">
        <v>200</v>
      </c>
      <c r="D140" s="246" t="s">
        <v>166</v>
      </c>
      <c r="E140" s="247" t="s">
        <v>938</v>
      </c>
      <c r="F140" s="248" t="s">
        <v>939</v>
      </c>
      <c r="G140" s="249" t="s">
        <v>186</v>
      </c>
      <c r="H140" s="250">
        <v>0.0050000000000000001</v>
      </c>
      <c r="I140" s="251"/>
      <c r="J140" s="252">
        <f>ROUND(I140*H140,2)</f>
        <v>0</v>
      </c>
      <c r="K140" s="248" t="s">
        <v>1</v>
      </c>
      <c r="L140" s="44"/>
      <c r="M140" s="253" t="s">
        <v>1</v>
      </c>
      <c r="N140" s="254" t="s">
        <v>43</v>
      </c>
      <c r="O140" s="94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57" t="s">
        <v>267</v>
      </c>
      <c r="AT140" s="257" t="s">
        <v>166</v>
      </c>
      <c r="AU140" s="257" t="s">
        <v>88</v>
      </c>
      <c r="AY140" s="18" t="s">
        <v>164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8" t="s">
        <v>86</v>
      </c>
      <c r="BK140" s="146">
        <f>ROUND(I140*H140,2)</f>
        <v>0</v>
      </c>
      <c r="BL140" s="18" t="s">
        <v>267</v>
      </c>
      <c r="BM140" s="257" t="s">
        <v>940</v>
      </c>
    </row>
    <row r="141" s="12" customFormat="1" ht="22.8" customHeight="1">
      <c r="A141" s="12"/>
      <c r="B141" s="231"/>
      <c r="C141" s="232"/>
      <c r="D141" s="233" t="s">
        <v>77</v>
      </c>
      <c r="E141" s="244" t="s">
        <v>941</v>
      </c>
      <c r="F141" s="244" t="s">
        <v>942</v>
      </c>
      <c r="G141" s="232"/>
      <c r="H141" s="232"/>
      <c r="I141" s="235"/>
      <c r="J141" s="245">
        <f>BK141</f>
        <v>0</v>
      </c>
      <c r="K141" s="232"/>
      <c r="L141" s="236"/>
      <c r="M141" s="237"/>
      <c r="N141" s="238"/>
      <c r="O141" s="238"/>
      <c r="P141" s="239">
        <f>SUM(P142:P151)</f>
        <v>0</v>
      </c>
      <c r="Q141" s="238"/>
      <c r="R141" s="239">
        <f>SUM(R142:R151)</f>
        <v>0.0218</v>
      </c>
      <c r="S141" s="238"/>
      <c r="T141" s="240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41" t="s">
        <v>88</v>
      </c>
      <c r="AT141" s="242" t="s">
        <v>77</v>
      </c>
      <c r="AU141" s="242" t="s">
        <v>86</v>
      </c>
      <c r="AY141" s="241" t="s">
        <v>164</v>
      </c>
      <c r="BK141" s="243">
        <f>SUM(BK142:BK151)</f>
        <v>0</v>
      </c>
    </row>
    <row r="142" s="2" customFormat="1" ht="16.5" customHeight="1">
      <c r="A142" s="41"/>
      <c r="B142" s="42"/>
      <c r="C142" s="246" t="s">
        <v>205</v>
      </c>
      <c r="D142" s="246" t="s">
        <v>166</v>
      </c>
      <c r="E142" s="247" t="s">
        <v>943</v>
      </c>
      <c r="F142" s="248" t="s">
        <v>944</v>
      </c>
      <c r="G142" s="249" t="s">
        <v>307</v>
      </c>
      <c r="H142" s="250">
        <v>2</v>
      </c>
      <c r="I142" s="251"/>
      <c r="J142" s="252">
        <f>ROUND(I142*H142,2)</f>
        <v>0</v>
      </c>
      <c r="K142" s="248" t="s">
        <v>1</v>
      </c>
      <c r="L142" s="44"/>
      <c r="M142" s="253" t="s">
        <v>1</v>
      </c>
      <c r="N142" s="254" t="s">
        <v>43</v>
      </c>
      <c r="O142" s="94"/>
      <c r="P142" s="255">
        <f>O142*H142</f>
        <v>0</v>
      </c>
      <c r="Q142" s="255">
        <v>0.00095</v>
      </c>
      <c r="R142" s="255">
        <f>Q142*H142</f>
        <v>0.0019</v>
      </c>
      <c r="S142" s="255">
        <v>0</v>
      </c>
      <c r="T142" s="25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57" t="s">
        <v>267</v>
      </c>
      <c r="AT142" s="257" t="s">
        <v>166</v>
      </c>
      <c r="AU142" s="257" t="s">
        <v>88</v>
      </c>
      <c r="AY142" s="18" t="s">
        <v>164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8" t="s">
        <v>86</v>
      </c>
      <c r="BK142" s="146">
        <f>ROUND(I142*H142,2)</f>
        <v>0</v>
      </c>
      <c r="BL142" s="18" t="s">
        <v>267</v>
      </c>
      <c r="BM142" s="257" t="s">
        <v>945</v>
      </c>
    </row>
    <row r="143" s="2" customFormat="1" ht="24.15" customHeight="1">
      <c r="A143" s="41"/>
      <c r="B143" s="42"/>
      <c r="C143" s="246" t="s">
        <v>213</v>
      </c>
      <c r="D143" s="246" t="s">
        <v>166</v>
      </c>
      <c r="E143" s="247" t="s">
        <v>946</v>
      </c>
      <c r="F143" s="248" t="s">
        <v>947</v>
      </c>
      <c r="G143" s="249" t="s">
        <v>193</v>
      </c>
      <c r="H143" s="250">
        <v>1</v>
      </c>
      <c r="I143" s="251"/>
      <c r="J143" s="252">
        <f>ROUND(I143*H143,2)</f>
        <v>0</v>
      </c>
      <c r="K143" s="248" t="s">
        <v>1</v>
      </c>
      <c r="L143" s="44"/>
      <c r="M143" s="253" t="s">
        <v>1</v>
      </c>
      <c r="N143" s="254" t="s">
        <v>43</v>
      </c>
      <c r="O143" s="94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57" t="s">
        <v>267</v>
      </c>
      <c r="AT143" s="257" t="s">
        <v>166</v>
      </c>
      <c r="AU143" s="257" t="s">
        <v>88</v>
      </c>
      <c r="AY143" s="18" t="s">
        <v>164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8" t="s">
        <v>86</v>
      </c>
      <c r="BK143" s="146">
        <f>ROUND(I143*H143,2)</f>
        <v>0</v>
      </c>
      <c r="BL143" s="18" t="s">
        <v>267</v>
      </c>
      <c r="BM143" s="257" t="s">
        <v>948</v>
      </c>
    </row>
    <row r="144" s="2" customFormat="1" ht="24.15" customHeight="1">
      <c r="A144" s="41"/>
      <c r="B144" s="42"/>
      <c r="C144" s="246" t="s">
        <v>218</v>
      </c>
      <c r="D144" s="246" t="s">
        <v>166</v>
      </c>
      <c r="E144" s="247" t="s">
        <v>949</v>
      </c>
      <c r="F144" s="248" t="s">
        <v>950</v>
      </c>
      <c r="G144" s="249" t="s">
        <v>307</v>
      </c>
      <c r="H144" s="250">
        <v>13</v>
      </c>
      <c r="I144" s="251"/>
      <c r="J144" s="252">
        <f>ROUND(I144*H144,2)</f>
        <v>0</v>
      </c>
      <c r="K144" s="248" t="s">
        <v>1</v>
      </c>
      <c r="L144" s="44"/>
      <c r="M144" s="253" t="s">
        <v>1</v>
      </c>
      <c r="N144" s="254" t="s">
        <v>43</v>
      </c>
      <c r="O144" s="94"/>
      <c r="P144" s="255">
        <f>O144*H144</f>
        <v>0</v>
      </c>
      <c r="Q144" s="255">
        <v>0.00116</v>
      </c>
      <c r="R144" s="255">
        <f>Q144*H144</f>
        <v>0.01508</v>
      </c>
      <c r="S144" s="255">
        <v>0</v>
      </c>
      <c r="T144" s="25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57" t="s">
        <v>267</v>
      </c>
      <c r="AT144" s="257" t="s">
        <v>166</v>
      </c>
      <c r="AU144" s="257" t="s">
        <v>88</v>
      </c>
      <c r="AY144" s="18" t="s">
        <v>164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8" t="s">
        <v>86</v>
      </c>
      <c r="BK144" s="146">
        <f>ROUND(I144*H144,2)</f>
        <v>0</v>
      </c>
      <c r="BL144" s="18" t="s">
        <v>267</v>
      </c>
      <c r="BM144" s="257" t="s">
        <v>951</v>
      </c>
    </row>
    <row r="145" s="2" customFormat="1" ht="37.8" customHeight="1">
      <c r="A145" s="41"/>
      <c r="B145" s="42"/>
      <c r="C145" s="246" t="s">
        <v>229</v>
      </c>
      <c r="D145" s="246" t="s">
        <v>166</v>
      </c>
      <c r="E145" s="247" t="s">
        <v>952</v>
      </c>
      <c r="F145" s="248" t="s">
        <v>953</v>
      </c>
      <c r="G145" s="249" t="s">
        <v>307</v>
      </c>
      <c r="H145" s="250">
        <v>13</v>
      </c>
      <c r="I145" s="251"/>
      <c r="J145" s="252">
        <f>ROUND(I145*H145,2)</f>
        <v>0</v>
      </c>
      <c r="K145" s="248" t="s">
        <v>1</v>
      </c>
      <c r="L145" s="44"/>
      <c r="M145" s="253" t="s">
        <v>1</v>
      </c>
      <c r="N145" s="254" t="s">
        <v>43</v>
      </c>
      <c r="O145" s="94"/>
      <c r="P145" s="255">
        <f>O145*H145</f>
        <v>0</v>
      </c>
      <c r="Q145" s="255">
        <v>6.9999999999999994E-05</v>
      </c>
      <c r="R145" s="255">
        <f>Q145*H145</f>
        <v>0.00090999999999999989</v>
      </c>
      <c r="S145" s="255">
        <v>0</v>
      </c>
      <c r="T145" s="25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57" t="s">
        <v>267</v>
      </c>
      <c r="AT145" s="257" t="s">
        <v>166</v>
      </c>
      <c r="AU145" s="257" t="s">
        <v>88</v>
      </c>
      <c r="AY145" s="18" t="s">
        <v>164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8" t="s">
        <v>86</v>
      </c>
      <c r="BK145" s="146">
        <f>ROUND(I145*H145,2)</f>
        <v>0</v>
      </c>
      <c r="BL145" s="18" t="s">
        <v>267</v>
      </c>
      <c r="BM145" s="257" t="s">
        <v>954</v>
      </c>
    </row>
    <row r="146" s="2" customFormat="1" ht="16.5" customHeight="1">
      <c r="A146" s="41"/>
      <c r="B146" s="42"/>
      <c r="C146" s="246" t="s">
        <v>234</v>
      </c>
      <c r="D146" s="246" t="s">
        <v>166</v>
      </c>
      <c r="E146" s="247" t="s">
        <v>955</v>
      </c>
      <c r="F146" s="248" t="s">
        <v>956</v>
      </c>
      <c r="G146" s="249" t="s">
        <v>193</v>
      </c>
      <c r="H146" s="250">
        <v>2</v>
      </c>
      <c r="I146" s="251"/>
      <c r="J146" s="252">
        <f>ROUND(I146*H146,2)</f>
        <v>0</v>
      </c>
      <c r="K146" s="248" t="s">
        <v>1</v>
      </c>
      <c r="L146" s="44"/>
      <c r="M146" s="253" t="s">
        <v>1</v>
      </c>
      <c r="N146" s="254" t="s">
        <v>43</v>
      </c>
      <c r="O146" s="94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57" t="s">
        <v>267</v>
      </c>
      <c r="AT146" s="257" t="s">
        <v>166</v>
      </c>
      <c r="AU146" s="257" t="s">
        <v>88</v>
      </c>
      <c r="AY146" s="18" t="s">
        <v>164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8" t="s">
        <v>86</v>
      </c>
      <c r="BK146" s="146">
        <f>ROUND(I146*H146,2)</f>
        <v>0</v>
      </c>
      <c r="BL146" s="18" t="s">
        <v>267</v>
      </c>
      <c r="BM146" s="257" t="s">
        <v>957</v>
      </c>
    </row>
    <row r="147" s="2" customFormat="1" ht="24.15" customHeight="1">
      <c r="A147" s="41"/>
      <c r="B147" s="42"/>
      <c r="C147" s="246" t="s">
        <v>242</v>
      </c>
      <c r="D147" s="246" t="s">
        <v>166</v>
      </c>
      <c r="E147" s="247" t="s">
        <v>958</v>
      </c>
      <c r="F147" s="248" t="s">
        <v>959</v>
      </c>
      <c r="G147" s="249" t="s">
        <v>193</v>
      </c>
      <c r="H147" s="250">
        <v>1</v>
      </c>
      <c r="I147" s="251"/>
      <c r="J147" s="252">
        <f>ROUND(I147*H147,2)</f>
        <v>0</v>
      </c>
      <c r="K147" s="248" t="s">
        <v>1</v>
      </c>
      <c r="L147" s="44"/>
      <c r="M147" s="253" t="s">
        <v>1</v>
      </c>
      <c r="N147" s="254" t="s">
        <v>43</v>
      </c>
      <c r="O147" s="94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57" t="s">
        <v>267</v>
      </c>
      <c r="AT147" s="257" t="s">
        <v>166</v>
      </c>
      <c r="AU147" s="257" t="s">
        <v>88</v>
      </c>
      <c r="AY147" s="18" t="s">
        <v>164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8" t="s">
        <v>86</v>
      </c>
      <c r="BK147" s="146">
        <f>ROUND(I147*H147,2)</f>
        <v>0</v>
      </c>
      <c r="BL147" s="18" t="s">
        <v>267</v>
      </c>
      <c r="BM147" s="257" t="s">
        <v>960</v>
      </c>
    </row>
    <row r="148" s="2" customFormat="1" ht="21.75" customHeight="1">
      <c r="A148" s="41"/>
      <c r="B148" s="42"/>
      <c r="C148" s="246" t="s">
        <v>247</v>
      </c>
      <c r="D148" s="246" t="s">
        <v>166</v>
      </c>
      <c r="E148" s="247" t="s">
        <v>961</v>
      </c>
      <c r="F148" s="248" t="s">
        <v>962</v>
      </c>
      <c r="G148" s="249" t="s">
        <v>193</v>
      </c>
      <c r="H148" s="250">
        <v>3</v>
      </c>
      <c r="I148" s="251"/>
      <c r="J148" s="252">
        <f>ROUND(I148*H148,2)</f>
        <v>0</v>
      </c>
      <c r="K148" s="248" t="s">
        <v>1</v>
      </c>
      <c r="L148" s="44"/>
      <c r="M148" s="253" t="s">
        <v>1</v>
      </c>
      <c r="N148" s="254" t="s">
        <v>43</v>
      </c>
      <c r="O148" s="94"/>
      <c r="P148" s="255">
        <f>O148*H148</f>
        <v>0</v>
      </c>
      <c r="Q148" s="255">
        <v>0.00034000000000000002</v>
      </c>
      <c r="R148" s="255">
        <f>Q148*H148</f>
        <v>0.0010200000000000001</v>
      </c>
      <c r="S148" s="255">
        <v>0</v>
      </c>
      <c r="T148" s="25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57" t="s">
        <v>267</v>
      </c>
      <c r="AT148" s="257" t="s">
        <v>166</v>
      </c>
      <c r="AU148" s="257" t="s">
        <v>88</v>
      </c>
      <c r="AY148" s="18" t="s">
        <v>164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8" t="s">
        <v>86</v>
      </c>
      <c r="BK148" s="146">
        <f>ROUND(I148*H148,2)</f>
        <v>0</v>
      </c>
      <c r="BL148" s="18" t="s">
        <v>267</v>
      </c>
      <c r="BM148" s="257" t="s">
        <v>963</v>
      </c>
    </row>
    <row r="149" s="2" customFormat="1" ht="21.75" customHeight="1">
      <c r="A149" s="41"/>
      <c r="B149" s="42"/>
      <c r="C149" s="246" t="s">
        <v>254</v>
      </c>
      <c r="D149" s="246" t="s">
        <v>166</v>
      </c>
      <c r="E149" s="247" t="s">
        <v>964</v>
      </c>
      <c r="F149" s="248" t="s">
        <v>965</v>
      </c>
      <c r="G149" s="249" t="s">
        <v>193</v>
      </c>
      <c r="H149" s="250">
        <v>2</v>
      </c>
      <c r="I149" s="251"/>
      <c r="J149" s="252">
        <f>ROUND(I149*H149,2)</f>
        <v>0</v>
      </c>
      <c r="K149" s="248" t="s">
        <v>1</v>
      </c>
      <c r="L149" s="44"/>
      <c r="M149" s="253" t="s">
        <v>1</v>
      </c>
      <c r="N149" s="254" t="s">
        <v>43</v>
      </c>
      <c r="O149" s="94"/>
      <c r="P149" s="255">
        <f>O149*H149</f>
        <v>0</v>
      </c>
      <c r="Q149" s="255">
        <v>2.0000000000000002E-05</v>
      </c>
      <c r="R149" s="255">
        <f>Q149*H149</f>
        <v>4.0000000000000003E-05</v>
      </c>
      <c r="S149" s="255">
        <v>0</v>
      </c>
      <c r="T149" s="25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57" t="s">
        <v>267</v>
      </c>
      <c r="AT149" s="257" t="s">
        <v>166</v>
      </c>
      <c r="AU149" s="257" t="s">
        <v>88</v>
      </c>
      <c r="AY149" s="18" t="s">
        <v>164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8" t="s">
        <v>86</v>
      </c>
      <c r="BK149" s="146">
        <f>ROUND(I149*H149,2)</f>
        <v>0</v>
      </c>
      <c r="BL149" s="18" t="s">
        <v>267</v>
      </c>
      <c r="BM149" s="257" t="s">
        <v>966</v>
      </c>
    </row>
    <row r="150" s="2" customFormat="1" ht="24.15" customHeight="1">
      <c r="A150" s="41"/>
      <c r="B150" s="42"/>
      <c r="C150" s="246" t="s">
        <v>8</v>
      </c>
      <c r="D150" s="246" t="s">
        <v>166</v>
      </c>
      <c r="E150" s="247" t="s">
        <v>967</v>
      </c>
      <c r="F150" s="248" t="s">
        <v>968</v>
      </c>
      <c r="G150" s="249" t="s">
        <v>307</v>
      </c>
      <c r="H150" s="250">
        <v>15</v>
      </c>
      <c r="I150" s="251"/>
      <c r="J150" s="252">
        <f>ROUND(I150*H150,2)</f>
        <v>0</v>
      </c>
      <c r="K150" s="248" t="s">
        <v>1</v>
      </c>
      <c r="L150" s="44"/>
      <c r="M150" s="253" t="s">
        <v>1</v>
      </c>
      <c r="N150" s="254" t="s">
        <v>43</v>
      </c>
      <c r="O150" s="94"/>
      <c r="P150" s="255">
        <f>O150*H150</f>
        <v>0</v>
      </c>
      <c r="Q150" s="255">
        <v>0.00019000000000000001</v>
      </c>
      <c r="R150" s="255">
        <f>Q150*H150</f>
        <v>0.0028500000000000001</v>
      </c>
      <c r="S150" s="255">
        <v>0</v>
      </c>
      <c r="T150" s="25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57" t="s">
        <v>267</v>
      </c>
      <c r="AT150" s="257" t="s">
        <v>166</v>
      </c>
      <c r="AU150" s="257" t="s">
        <v>88</v>
      </c>
      <c r="AY150" s="18" t="s">
        <v>164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8" t="s">
        <v>86</v>
      </c>
      <c r="BK150" s="146">
        <f>ROUND(I150*H150,2)</f>
        <v>0</v>
      </c>
      <c r="BL150" s="18" t="s">
        <v>267</v>
      </c>
      <c r="BM150" s="257" t="s">
        <v>969</v>
      </c>
    </row>
    <row r="151" s="2" customFormat="1" ht="24.15" customHeight="1">
      <c r="A151" s="41"/>
      <c r="B151" s="42"/>
      <c r="C151" s="246" t="s">
        <v>267</v>
      </c>
      <c r="D151" s="246" t="s">
        <v>166</v>
      </c>
      <c r="E151" s="247" t="s">
        <v>970</v>
      </c>
      <c r="F151" s="248" t="s">
        <v>971</v>
      </c>
      <c r="G151" s="249" t="s">
        <v>186</v>
      </c>
      <c r="H151" s="250">
        <v>0.021999999999999999</v>
      </c>
      <c r="I151" s="251"/>
      <c r="J151" s="252">
        <f>ROUND(I151*H151,2)</f>
        <v>0</v>
      </c>
      <c r="K151" s="248" t="s">
        <v>1</v>
      </c>
      <c r="L151" s="44"/>
      <c r="M151" s="253" t="s">
        <v>1</v>
      </c>
      <c r="N151" s="254" t="s">
        <v>43</v>
      </c>
      <c r="O151" s="94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57" t="s">
        <v>267</v>
      </c>
      <c r="AT151" s="257" t="s">
        <v>166</v>
      </c>
      <c r="AU151" s="257" t="s">
        <v>88</v>
      </c>
      <c r="AY151" s="18" t="s">
        <v>164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8" t="s">
        <v>86</v>
      </c>
      <c r="BK151" s="146">
        <f>ROUND(I151*H151,2)</f>
        <v>0</v>
      </c>
      <c r="BL151" s="18" t="s">
        <v>267</v>
      </c>
      <c r="BM151" s="257" t="s">
        <v>972</v>
      </c>
    </row>
    <row r="152" s="12" customFormat="1" ht="22.8" customHeight="1">
      <c r="A152" s="12"/>
      <c r="B152" s="231"/>
      <c r="C152" s="232"/>
      <c r="D152" s="233" t="s">
        <v>77</v>
      </c>
      <c r="E152" s="244" t="s">
        <v>973</v>
      </c>
      <c r="F152" s="244" t="s">
        <v>974</v>
      </c>
      <c r="G152" s="232"/>
      <c r="H152" s="232"/>
      <c r="I152" s="235"/>
      <c r="J152" s="245">
        <f>BK152</f>
        <v>0</v>
      </c>
      <c r="K152" s="232"/>
      <c r="L152" s="236"/>
      <c r="M152" s="237"/>
      <c r="N152" s="238"/>
      <c r="O152" s="238"/>
      <c r="P152" s="239">
        <f>P153</f>
        <v>0</v>
      </c>
      <c r="Q152" s="238"/>
      <c r="R152" s="239">
        <f>R153</f>
        <v>0.0051200000000000004</v>
      </c>
      <c r="S152" s="238"/>
      <c r="T152" s="24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41" t="s">
        <v>88</v>
      </c>
      <c r="AT152" s="242" t="s">
        <v>77</v>
      </c>
      <c r="AU152" s="242" t="s">
        <v>86</v>
      </c>
      <c r="AY152" s="241" t="s">
        <v>164</v>
      </c>
      <c r="BK152" s="243">
        <f>BK153</f>
        <v>0</v>
      </c>
    </row>
    <row r="153" s="2" customFormat="1" ht="16.5" customHeight="1">
      <c r="A153" s="41"/>
      <c r="B153" s="42"/>
      <c r="C153" s="246" t="s">
        <v>272</v>
      </c>
      <c r="D153" s="246" t="s">
        <v>166</v>
      </c>
      <c r="E153" s="247" t="s">
        <v>975</v>
      </c>
      <c r="F153" s="248" t="s">
        <v>976</v>
      </c>
      <c r="G153" s="249" t="s">
        <v>193</v>
      </c>
      <c r="H153" s="250">
        <v>4</v>
      </c>
      <c r="I153" s="251"/>
      <c r="J153" s="252">
        <f>ROUND(I153*H153,2)</f>
        <v>0</v>
      </c>
      <c r="K153" s="248" t="s">
        <v>1</v>
      </c>
      <c r="L153" s="44"/>
      <c r="M153" s="253" t="s">
        <v>1</v>
      </c>
      <c r="N153" s="254" t="s">
        <v>43</v>
      </c>
      <c r="O153" s="94"/>
      <c r="P153" s="255">
        <f>O153*H153</f>
        <v>0</v>
      </c>
      <c r="Q153" s="255">
        <v>0.0012800000000000001</v>
      </c>
      <c r="R153" s="255">
        <f>Q153*H153</f>
        <v>0.0051200000000000004</v>
      </c>
      <c r="S153" s="255">
        <v>0</v>
      </c>
      <c r="T153" s="25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57" t="s">
        <v>267</v>
      </c>
      <c r="AT153" s="257" t="s">
        <v>166</v>
      </c>
      <c r="AU153" s="257" t="s">
        <v>88</v>
      </c>
      <c r="AY153" s="18" t="s">
        <v>164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8" t="s">
        <v>86</v>
      </c>
      <c r="BK153" s="146">
        <f>ROUND(I153*H153,2)</f>
        <v>0</v>
      </c>
      <c r="BL153" s="18" t="s">
        <v>267</v>
      </c>
      <c r="BM153" s="257" t="s">
        <v>977</v>
      </c>
    </row>
    <row r="154" s="12" customFormat="1" ht="22.8" customHeight="1">
      <c r="A154" s="12"/>
      <c r="B154" s="231"/>
      <c r="C154" s="232"/>
      <c r="D154" s="233" t="s">
        <v>77</v>
      </c>
      <c r="E154" s="244" t="s">
        <v>426</v>
      </c>
      <c r="F154" s="244" t="s">
        <v>427</v>
      </c>
      <c r="G154" s="232"/>
      <c r="H154" s="232"/>
      <c r="I154" s="235"/>
      <c r="J154" s="245">
        <f>BK154</f>
        <v>0</v>
      </c>
      <c r="K154" s="232"/>
      <c r="L154" s="236"/>
      <c r="M154" s="237"/>
      <c r="N154" s="238"/>
      <c r="O154" s="238"/>
      <c r="P154" s="239">
        <f>P155</f>
        <v>0</v>
      </c>
      <c r="Q154" s="238"/>
      <c r="R154" s="239">
        <f>R155</f>
        <v>2.0000000000000002E-05</v>
      </c>
      <c r="S154" s="238"/>
      <c r="T154" s="24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41" t="s">
        <v>88</v>
      </c>
      <c r="AT154" s="242" t="s">
        <v>77</v>
      </c>
      <c r="AU154" s="242" t="s">
        <v>86</v>
      </c>
      <c r="AY154" s="241" t="s">
        <v>164</v>
      </c>
      <c r="BK154" s="243">
        <f>BK155</f>
        <v>0</v>
      </c>
    </row>
    <row r="155" s="2" customFormat="1" ht="33" customHeight="1">
      <c r="A155" s="41"/>
      <c r="B155" s="42"/>
      <c r="C155" s="246" t="s">
        <v>280</v>
      </c>
      <c r="D155" s="246" t="s">
        <v>166</v>
      </c>
      <c r="E155" s="247" t="s">
        <v>978</v>
      </c>
      <c r="F155" s="248" t="s">
        <v>979</v>
      </c>
      <c r="G155" s="249" t="s">
        <v>193</v>
      </c>
      <c r="H155" s="250">
        <v>2</v>
      </c>
      <c r="I155" s="251"/>
      <c r="J155" s="252">
        <f>ROUND(I155*H155,2)</f>
        <v>0</v>
      </c>
      <c r="K155" s="248" t="s">
        <v>1</v>
      </c>
      <c r="L155" s="44"/>
      <c r="M155" s="253" t="s">
        <v>1</v>
      </c>
      <c r="N155" s="254" t="s">
        <v>43</v>
      </c>
      <c r="O155" s="94"/>
      <c r="P155" s="255">
        <f>O155*H155</f>
        <v>0</v>
      </c>
      <c r="Q155" s="255">
        <v>1.0000000000000001E-05</v>
      </c>
      <c r="R155" s="255">
        <f>Q155*H155</f>
        <v>2.0000000000000002E-05</v>
      </c>
      <c r="S155" s="255">
        <v>0</v>
      </c>
      <c r="T155" s="25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57" t="s">
        <v>267</v>
      </c>
      <c r="AT155" s="257" t="s">
        <v>166</v>
      </c>
      <c r="AU155" s="257" t="s">
        <v>88</v>
      </c>
      <c r="AY155" s="18" t="s">
        <v>164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8" t="s">
        <v>86</v>
      </c>
      <c r="BK155" s="146">
        <f>ROUND(I155*H155,2)</f>
        <v>0</v>
      </c>
      <c r="BL155" s="18" t="s">
        <v>267</v>
      </c>
      <c r="BM155" s="257" t="s">
        <v>980</v>
      </c>
    </row>
    <row r="156" s="2" customFormat="1" ht="49.92" customHeight="1">
      <c r="A156" s="41"/>
      <c r="B156" s="42"/>
      <c r="C156" s="43"/>
      <c r="D156" s="43"/>
      <c r="E156" s="234" t="s">
        <v>842</v>
      </c>
      <c r="F156" s="234" t="s">
        <v>843</v>
      </c>
      <c r="G156" s="43"/>
      <c r="H156" s="43"/>
      <c r="I156" s="43"/>
      <c r="J156" s="211">
        <f>BK156</f>
        <v>0</v>
      </c>
      <c r="K156" s="43"/>
      <c r="L156" s="44"/>
      <c r="M156" s="313"/>
      <c r="N156" s="314"/>
      <c r="O156" s="94"/>
      <c r="P156" s="94"/>
      <c r="Q156" s="94"/>
      <c r="R156" s="94"/>
      <c r="S156" s="94"/>
      <c r="T156" s="95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8" t="s">
        <v>77</v>
      </c>
      <c r="AU156" s="18" t="s">
        <v>78</v>
      </c>
      <c r="AY156" s="18" t="s">
        <v>844</v>
      </c>
      <c r="BK156" s="146">
        <f>SUM(BK157:BK159)</f>
        <v>0</v>
      </c>
    </row>
    <row r="157" s="2" customFormat="1" ht="16.32" customHeight="1">
      <c r="A157" s="41"/>
      <c r="B157" s="42"/>
      <c r="C157" s="315" t="s">
        <v>1</v>
      </c>
      <c r="D157" s="315" t="s">
        <v>166</v>
      </c>
      <c r="E157" s="316" t="s">
        <v>1</v>
      </c>
      <c r="F157" s="317" t="s">
        <v>1</v>
      </c>
      <c r="G157" s="318" t="s">
        <v>1</v>
      </c>
      <c r="H157" s="319"/>
      <c r="I157" s="320"/>
      <c r="J157" s="321">
        <f>BK157</f>
        <v>0</v>
      </c>
      <c r="K157" s="322"/>
      <c r="L157" s="44"/>
      <c r="M157" s="323" t="s">
        <v>1</v>
      </c>
      <c r="N157" s="324" t="s">
        <v>43</v>
      </c>
      <c r="O157" s="94"/>
      <c r="P157" s="94"/>
      <c r="Q157" s="94"/>
      <c r="R157" s="94"/>
      <c r="S157" s="94"/>
      <c r="T157" s="95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8" t="s">
        <v>844</v>
      </c>
      <c r="AU157" s="18" t="s">
        <v>86</v>
      </c>
      <c r="AY157" s="18" t="s">
        <v>844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8" t="s">
        <v>86</v>
      </c>
      <c r="BK157" s="146">
        <f>I157*H157</f>
        <v>0</v>
      </c>
    </row>
    <row r="158" s="2" customFormat="1" ht="16.32" customHeight="1">
      <c r="A158" s="41"/>
      <c r="B158" s="42"/>
      <c r="C158" s="315" t="s">
        <v>1</v>
      </c>
      <c r="D158" s="315" t="s">
        <v>166</v>
      </c>
      <c r="E158" s="316" t="s">
        <v>1</v>
      </c>
      <c r="F158" s="317" t="s">
        <v>1</v>
      </c>
      <c r="G158" s="318" t="s">
        <v>1</v>
      </c>
      <c r="H158" s="319"/>
      <c r="I158" s="320"/>
      <c r="J158" s="321">
        <f>BK158</f>
        <v>0</v>
      </c>
      <c r="K158" s="322"/>
      <c r="L158" s="44"/>
      <c r="M158" s="323" t="s">
        <v>1</v>
      </c>
      <c r="N158" s="324" t="s">
        <v>43</v>
      </c>
      <c r="O158" s="94"/>
      <c r="P158" s="94"/>
      <c r="Q158" s="94"/>
      <c r="R158" s="94"/>
      <c r="S158" s="94"/>
      <c r="T158" s="95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8" t="s">
        <v>844</v>
      </c>
      <c r="AU158" s="18" t="s">
        <v>86</v>
      </c>
      <c r="AY158" s="18" t="s">
        <v>844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8" t="s">
        <v>86</v>
      </c>
      <c r="BK158" s="146">
        <f>I158*H158</f>
        <v>0</v>
      </c>
    </row>
    <row r="159" s="2" customFormat="1" ht="16.32" customHeight="1">
      <c r="A159" s="41"/>
      <c r="B159" s="42"/>
      <c r="C159" s="315" t="s">
        <v>1</v>
      </c>
      <c r="D159" s="315" t="s">
        <v>166</v>
      </c>
      <c r="E159" s="316" t="s">
        <v>1</v>
      </c>
      <c r="F159" s="317" t="s">
        <v>1</v>
      </c>
      <c r="G159" s="318" t="s">
        <v>1</v>
      </c>
      <c r="H159" s="319"/>
      <c r="I159" s="320"/>
      <c r="J159" s="321">
        <f>BK159</f>
        <v>0</v>
      </c>
      <c r="K159" s="322"/>
      <c r="L159" s="44"/>
      <c r="M159" s="323" t="s">
        <v>1</v>
      </c>
      <c r="N159" s="324" t="s">
        <v>43</v>
      </c>
      <c r="O159" s="325"/>
      <c r="P159" s="325"/>
      <c r="Q159" s="325"/>
      <c r="R159" s="325"/>
      <c r="S159" s="325"/>
      <c r="T159" s="326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8" t="s">
        <v>844</v>
      </c>
      <c r="AU159" s="18" t="s">
        <v>86</v>
      </c>
      <c r="AY159" s="18" t="s">
        <v>844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8" t="s">
        <v>86</v>
      </c>
      <c r="BK159" s="146">
        <f>I159*H159</f>
        <v>0</v>
      </c>
    </row>
    <row r="160" s="2" customFormat="1" ht="6.96" customHeight="1">
      <c r="A160" s="41"/>
      <c r="B160" s="69"/>
      <c r="C160" s="70"/>
      <c r="D160" s="70"/>
      <c r="E160" s="70"/>
      <c r="F160" s="70"/>
      <c r="G160" s="70"/>
      <c r="H160" s="70"/>
      <c r="I160" s="70"/>
      <c r="J160" s="70"/>
      <c r="K160" s="70"/>
      <c r="L160" s="44"/>
      <c r="M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</row>
  </sheetData>
  <sheetProtection sheet="1" autoFilter="0" formatColumns="0" formatRows="0" objects="1" scenarios="1" spinCount="100000" saltValue="NU3RzDGwLyc7xOSOu01PJJNeKUZCQmBeZUZPia0qtV+EVaYiq920Qo1rv/VGHoNXArjHCeDlG84+qaUYtPVcOA==" hashValue="WXLoHNQmFiarCcy3ycDFtf7zSIXKmaYnSAEcZmEo9ev1ymRW+dxJAN708bPsTtosmgMYsEYjB/ffpEYLO8qHRg==" algorithmName="SHA-512" password="CC35"/>
  <autoFilter ref="C131:K159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dataValidations count="2">
    <dataValidation type="list" allowBlank="1" showInputMessage="1" showErrorMessage="1" error="Povoleny jsou hodnoty K, M." sqref="D157:D160">
      <formula1>"K, M"</formula1>
    </dataValidation>
    <dataValidation type="list" allowBlank="1" showInputMessage="1" showErrorMessage="1" error="Povoleny jsou hodnoty základní, snížená, zákl. přenesená, sníž. přenesená, nulová." sqref="N157:N160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88</v>
      </c>
    </row>
    <row r="4" s="1" customFormat="1" ht="24.96" customHeight="1">
      <c r="B4" s="21"/>
      <c r="D4" s="156" t="s">
        <v>110</v>
      </c>
      <c r="L4" s="21"/>
      <c r="M4" s="157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16</v>
      </c>
      <c r="L6" s="21"/>
    </row>
    <row r="7" s="1" customFormat="1" ht="26.25" customHeight="1">
      <c r="B7" s="21"/>
      <c r="E7" s="159" t="str">
        <f>'Rekapitulace stavby'!K6</f>
        <v>Nový magistrát - modernizace systému chlazení a souvisejících profesí</v>
      </c>
      <c r="F7" s="158"/>
      <c r="G7" s="158"/>
      <c r="H7" s="158"/>
      <c r="L7" s="21"/>
    </row>
    <row r="8" s="2" customFormat="1" ht="12" customHeight="1">
      <c r="A8" s="41"/>
      <c r="B8" s="44"/>
      <c r="C8" s="41"/>
      <c r="D8" s="158" t="s">
        <v>111</v>
      </c>
      <c r="E8" s="41"/>
      <c r="F8" s="41"/>
      <c r="G8" s="41"/>
      <c r="H8" s="41"/>
      <c r="I8" s="41"/>
      <c r="J8" s="41"/>
      <c r="K8" s="41"/>
      <c r="L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0" t="s">
        <v>981</v>
      </c>
      <c r="F9" s="41"/>
      <c r="G9" s="41"/>
      <c r="H9" s="41"/>
      <c r="I9" s="41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8" t="s">
        <v>18</v>
      </c>
      <c r="E11" s="41"/>
      <c r="F11" s="161" t="s">
        <v>1</v>
      </c>
      <c r="G11" s="41"/>
      <c r="H11" s="41"/>
      <c r="I11" s="158" t="s">
        <v>19</v>
      </c>
      <c r="J11" s="161" t="s">
        <v>1</v>
      </c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8" t="s">
        <v>20</v>
      </c>
      <c r="E12" s="41"/>
      <c r="F12" s="161" t="s">
        <v>21</v>
      </c>
      <c r="G12" s="41"/>
      <c r="H12" s="41"/>
      <c r="I12" s="158" t="s">
        <v>22</v>
      </c>
      <c r="J12" s="162" t="str">
        <f>'Rekapitulace stavby'!AN8</f>
        <v>15. 5. 2023</v>
      </c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8" t="s">
        <v>24</v>
      </c>
      <c r="E14" s="41"/>
      <c r="F14" s="41"/>
      <c r="G14" s="41"/>
      <c r="H14" s="41"/>
      <c r="I14" s="158" t="s">
        <v>25</v>
      </c>
      <c r="J14" s="161" t="s">
        <v>1</v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1" t="s">
        <v>26</v>
      </c>
      <c r="F15" s="41"/>
      <c r="G15" s="41"/>
      <c r="H15" s="41"/>
      <c r="I15" s="158" t="s">
        <v>27</v>
      </c>
      <c r="J15" s="161" t="s">
        <v>1</v>
      </c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8" t="s">
        <v>28</v>
      </c>
      <c r="E17" s="41"/>
      <c r="F17" s="41"/>
      <c r="G17" s="41"/>
      <c r="H17" s="41"/>
      <c r="I17" s="158" t="s">
        <v>25</v>
      </c>
      <c r="J17" s="34" t="str">
        <f>'Rekapitulace stavby'!AN13</f>
        <v>Vyplň údaj</v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4" t="str">
        <f>'Rekapitulace stavby'!E14</f>
        <v>Vyplň údaj</v>
      </c>
      <c r="F18" s="161"/>
      <c r="G18" s="161"/>
      <c r="H18" s="161"/>
      <c r="I18" s="158" t="s">
        <v>27</v>
      </c>
      <c r="J18" s="34" t="str">
        <f>'Rekapitulace stavby'!AN14</f>
        <v>Vyplň údaj</v>
      </c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8" t="s">
        <v>30</v>
      </c>
      <c r="E20" s="41"/>
      <c r="F20" s="41"/>
      <c r="G20" s="41"/>
      <c r="H20" s="41"/>
      <c r="I20" s="158" t="s">
        <v>25</v>
      </c>
      <c r="J20" s="161" t="s">
        <v>1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1" t="s">
        <v>31</v>
      </c>
      <c r="F21" s="41"/>
      <c r="G21" s="41"/>
      <c r="H21" s="41"/>
      <c r="I21" s="158" t="s">
        <v>27</v>
      </c>
      <c r="J21" s="161" t="s">
        <v>1</v>
      </c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8" t="s">
        <v>33</v>
      </c>
      <c r="E23" s="41"/>
      <c r="F23" s="41"/>
      <c r="G23" s="41"/>
      <c r="H23" s="41"/>
      <c r="I23" s="158" t="s">
        <v>25</v>
      </c>
      <c r="J23" s="161" t="s">
        <v>1</v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1" t="s">
        <v>34</v>
      </c>
      <c r="F24" s="41"/>
      <c r="G24" s="41"/>
      <c r="H24" s="41"/>
      <c r="I24" s="158" t="s">
        <v>27</v>
      </c>
      <c r="J24" s="161" t="s">
        <v>1</v>
      </c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8" t="s">
        <v>35</v>
      </c>
      <c r="E26" s="41"/>
      <c r="F26" s="41"/>
      <c r="G26" s="41"/>
      <c r="H26" s="41"/>
      <c r="I26" s="41"/>
      <c r="J26" s="41"/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3"/>
      <c r="B27" s="164"/>
      <c r="C27" s="163"/>
      <c r="D27" s="163"/>
      <c r="E27" s="165" t="s">
        <v>1</v>
      </c>
      <c r="F27" s="165"/>
      <c r="G27" s="165"/>
      <c r="H27" s="165"/>
      <c r="I27" s="163"/>
      <c r="J27" s="163"/>
      <c r="K27" s="163"/>
      <c r="L27" s="166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7"/>
      <c r="E29" s="167"/>
      <c r="F29" s="167"/>
      <c r="G29" s="167"/>
      <c r="H29" s="167"/>
      <c r="I29" s="167"/>
      <c r="J29" s="167"/>
      <c r="K29" s="167"/>
      <c r="L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1" t="s">
        <v>113</v>
      </c>
      <c r="E30" s="41"/>
      <c r="F30" s="41"/>
      <c r="G30" s="41"/>
      <c r="H30" s="41"/>
      <c r="I30" s="41"/>
      <c r="J30" s="168">
        <f>J96</f>
        <v>0</v>
      </c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4"/>
      <c r="C31" s="41"/>
      <c r="D31" s="169" t="s">
        <v>104</v>
      </c>
      <c r="E31" s="41"/>
      <c r="F31" s="41"/>
      <c r="G31" s="41"/>
      <c r="H31" s="41"/>
      <c r="I31" s="41"/>
      <c r="J31" s="168">
        <f>J106</f>
        <v>0</v>
      </c>
      <c r="K31" s="41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70" t="s">
        <v>38</v>
      </c>
      <c r="E32" s="41"/>
      <c r="F32" s="41"/>
      <c r="G32" s="41"/>
      <c r="H32" s="41"/>
      <c r="I32" s="41"/>
      <c r="J32" s="171">
        <f>ROUND(J30 + J31, 2)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67"/>
      <c r="E33" s="167"/>
      <c r="F33" s="167"/>
      <c r="G33" s="167"/>
      <c r="H33" s="167"/>
      <c r="I33" s="167"/>
      <c r="J33" s="167"/>
      <c r="K33" s="167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72" t="s">
        <v>40</v>
      </c>
      <c r="G34" s="41"/>
      <c r="H34" s="41"/>
      <c r="I34" s="172" t="s">
        <v>39</v>
      </c>
      <c r="J34" s="172" t="s">
        <v>41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73" t="s">
        <v>42</v>
      </c>
      <c r="E35" s="158" t="s">
        <v>43</v>
      </c>
      <c r="F35" s="174">
        <f>ROUND((ROUND((SUM(BE106:BE113) + SUM(BE133:BE199)),  2) + SUM(BE201:BE203)), 2)</f>
        <v>0</v>
      </c>
      <c r="G35" s="41"/>
      <c r="H35" s="41"/>
      <c r="I35" s="175">
        <v>0.20999999999999999</v>
      </c>
      <c r="J35" s="174">
        <f>ROUND((ROUND(((SUM(BE106:BE113) + SUM(BE133:BE199))*I35),  2) + (SUM(BE201:BE203)*I35)), 2)</f>
        <v>0</v>
      </c>
      <c r="K35" s="41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58" t="s">
        <v>44</v>
      </c>
      <c r="F36" s="174">
        <f>ROUND((ROUND((SUM(BF106:BF113) + SUM(BF133:BF199)),  2) + SUM(BF201:BF203)), 2)</f>
        <v>0</v>
      </c>
      <c r="G36" s="41"/>
      <c r="H36" s="41"/>
      <c r="I36" s="175">
        <v>0.14999999999999999</v>
      </c>
      <c r="J36" s="174">
        <f>ROUND((ROUND(((SUM(BF106:BF113) + SUM(BF133:BF199))*I36),  2) + (SUM(BF201:BF203)*I36)), 2)</f>
        <v>0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58" t="s">
        <v>45</v>
      </c>
      <c r="F37" s="174">
        <f>ROUND((ROUND((SUM(BG106:BG113) + SUM(BG133:BG199)),  2) + SUM(BG201:BG203)), 2)</f>
        <v>0</v>
      </c>
      <c r="G37" s="41"/>
      <c r="H37" s="41"/>
      <c r="I37" s="175">
        <v>0.20999999999999999</v>
      </c>
      <c r="J37" s="174">
        <f>0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58" t="s">
        <v>46</v>
      </c>
      <c r="F38" s="174">
        <f>ROUND((ROUND((SUM(BH106:BH113) + SUM(BH133:BH199)),  2) + SUM(BH201:BH203)), 2)</f>
        <v>0</v>
      </c>
      <c r="G38" s="41"/>
      <c r="H38" s="41"/>
      <c r="I38" s="175">
        <v>0.14999999999999999</v>
      </c>
      <c r="J38" s="174">
        <f>0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8" t="s">
        <v>47</v>
      </c>
      <c r="F39" s="174">
        <f>ROUND((ROUND((SUM(BI106:BI113) + SUM(BI133:BI199)),  2) + SUM(BI201:BI203)), 2)</f>
        <v>0</v>
      </c>
      <c r="G39" s="41"/>
      <c r="H39" s="41"/>
      <c r="I39" s="175">
        <v>0</v>
      </c>
      <c r="J39" s="174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41"/>
      <c r="J40" s="41"/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76"/>
      <c r="D41" s="177" t="s">
        <v>48</v>
      </c>
      <c r="E41" s="178"/>
      <c r="F41" s="178"/>
      <c r="G41" s="179" t="s">
        <v>49</v>
      </c>
      <c r="H41" s="180" t="s">
        <v>50</v>
      </c>
      <c r="I41" s="178"/>
      <c r="J41" s="181">
        <f>SUM(J32:J39)</f>
        <v>0</v>
      </c>
      <c r="K41" s="182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6"/>
      <c r="D50" s="183" t="s">
        <v>51</v>
      </c>
      <c r="E50" s="184"/>
      <c r="F50" s="184"/>
      <c r="G50" s="183" t="s">
        <v>52</v>
      </c>
      <c r="H50" s="184"/>
      <c r="I50" s="184"/>
      <c r="J50" s="184"/>
      <c r="K50" s="184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185" t="s">
        <v>53</v>
      </c>
      <c r="E61" s="186"/>
      <c r="F61" s="187" t="s">
        <v>54</v>
      </c>
      <c r="G61" s="185" t="s">
        <v>53</v>
      </c>
      <c r="H61" s="186"/>
      <c r="I61" s="186"/>
      <c r="J61" s="188" t="s">
        <v>54</v>
      </c>
      <c r="K61" s="186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83" t="s">
        <v>55</v>
      </c>
      <c r="E65" s="189"/>
      <c r="F65" s="189"/>
      <c r="G65" s="183" t="s">
        <v>56</v>
      </c>
      <c r="H65" s="189"/>
      <c r="I65" s="189"/>
      <c r="J65" s="189"/>
      <c r="K65" s="189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185" t="s">
        <v>53</v>
      </c>
      <c r="E76" s="186"/>
      <c r="F76" s="187" t="s">
        <v>54</v>
      </c>
      <c r="G76" s="185" t="s">
        <v>53</v>
      </c>
      <c r="H76" s="186"/>
      <c r="I76" s="186"/>
      <c r="J76" s="188" t="s">
        <v>54</v>
      </c>
      <c r="K76" s="186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114</v>
      </c>
      <c r="D82" s="43"/>
      <c r="E82" s="43"/>
      <c r="F82" s="43"/>
      <c r="G82" s="43"/>
      <c r="H82" s="43"/>
      <c r="I82" s="43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43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6.25" customHeight="1">
      <c r="A85" s="41"/>
      <c r="B85" s="42"/>
      <c r="C85" s="43"/>
      <c r="D85" s="43"/>
      <c r="E85" s="194" t="str">
        <f>E7</f>
        <v>Nový magistrát - modernizace systému chlazení a souvisejících profesí</v>
      </c>
      <c r="F85" s="33"/>
      <c r="G85" s="33"/>
      <c r="H85" s="33"/>
      <c r="I85" s="43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3" t="s">
        <v>111</v>
      </c>
      <c r="D86" s="43"/>
      <c r="E86" s="43"/>
      <c r="F86" s="43"/>
      <c r="G86" s="43"/>
      <c r="H86" s="43"/>
      <c r="I86" s="43"/>
      <c r="J86" s="43"/>
      <c r="K86" s="43"/>
      <c r="L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SO 701_04 - Elektroinstalace</v>
      </c>
      <c r="F87" s="43"/>
      <c r="G87" s="43"/>
      <c r="H87" s="43"/>
      <c r="I87" s="43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3" t="s">
        <v>20</v>
      </c>
      <c r="D89" s="43"/>
      <c r="E89" s="43"/>
      <c r="F89" s="28" t="str">
        <f>F12</f>
        <v>Liberec</v>
      </c>
      <c r="G89" s="43"/>
      <c r="H89" s="43"/>
      <c r="I89" s="33" t="s">
        <v>22</v>
      </c>
      <c r="J89" s="82" t="str">
        <f>IF(J12="","",J12)</f>
        <v>15. 5. 2023</v>
      </c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5.65" customHeight="1">
      <c r="A91" s="41"/>
      <c r="B91" s="42"/>
      <c r="C91" s="33" t="s">
        <v>24</v>
      </c>
      <c r="D91" s="43"/>
      <c r="E91" s="43"/>
      <c r="F91" s="28" t="str">
        <f>E15</f>
        <v>Statutární město Liberec</v>
      </c>
      <c r="G91" s="43"/>
      <c r="H91" s="43"/>
      <c r="I91" s="33" t="s">
        <v>30</v>
      </c>
      <c r="J91" s="37" t="str">
        <f>E21</f>
        <v>Projektový atelier DAVID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0.05" customHeight="1">
      <c r="A92" s="41"/>
      <c r="B92" s="42"/>
      <c r="C92" s="33" t="s">
        <v>28</v>
      </c>
      <c r="D92" s="43"/>
      <c r="E92" s="43"/>
      <c r="F92" s="28" t="str">
        <f>IF(E18="","",E18)</f>
        <v>Vyplň údaj</v>
      </c>
      <c r="G92" s="43"/>
      <c r="H92" s="43"/>
      <c r="I92" s="33" t="s">
        <v>33</v>
      </c>
      <c r="J92" s="37" t="str">
        <f>E24</f>
        <v>Projektový atelier DAVID - Bc. Kosáková</v>
      </c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5" t="s">
        <v>115</v>
      </c>
      <c r="D94" s="152"/>
      <c r="E94" s="152"/>
      <c r="F94" s="152"/>
      <c r="G94" s="152"/>
      <c r="H94" s="152"/>
      <c r="I94" s="152"/>
      <c r="J94" s="196" t="s">
        <v>116</v>
      </c>
      <c r="K94" s="152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7" t="s">
        <v>117</v>
      </c>
      <c r="D96" s="43"/>
      <c r="E96" s="43"/>
      <c r="F96" s="43"/>
      <c r="G96" s="43"/>
      <c r="H96" s="43"/>
      <c r="I96" s="43"/>
      <c r="J96" s="113">
        <f>J133</f>
        <v>0</v>
      </c>
      <c r="K96" s="43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8" t="s">
        <v>118</v>
      </c>
    </row>
    <row r="97" s="9" customFormat="1" ht="24.96" customHeight="1">
      <c r="A97" s="9"/>
      <c r="B97" s="198"/>
      <c r="C97" s="199"/>
      <c r="D97" s="200" t="s">
        <v>126</v>
      </c>
      <c r="E97" s="201"/>
      <c r="F97" s="201"/>
      <c r="G97" s="201"/>
      <c r="H97" s="201"/>
      <c r="I97" s="201"/>
      <c r="J97" s="202">
        <f>J134</f>
        <v>0</v>
      </c>
      <c r="K97" s="199"/>
      <c r="L97" s="20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4"/>
      <c r="C98" s="205"/>
      <c r="D98" s="206" t="s">
        <v>982</v>
      </c>
      <c r="E98" s="207"/>
      <c r="F98" s="207"/>
      <c r="G98" s="207"/>
      <c r="H98" s="207"/>
      <c r="I98" s="207"/>
      <c r="J98" s="208">
        <f>J135</f>
        <v>0</v>
      </c>
      <c r="K98" s="205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4"/>
      <c r="C99" s="205"/>
      <c r="D99" s="206" t="s">
        <v>983</v>
      </c>
      <c r="E99" s="207"/>
      <c r="F99" s="207"/>
      <c r="G99" s="207"/>
      <c r="H99" s="207"/>
      <c r="I99" s="207"/>
      <c r="J99" s="208">
        <f>J187</f>
        <v>0</v>
      </c>
      <c r="K99" s="205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8"/>
      <c r="C100" s="199"/>
      <c r="D100" s="200" t="s">
        <v>137</v>
      </c>
      <c r="E100" s="201"/>
      <c r="F100" s="201"/>
      <c r="G100" s="201"/>
      <c r="H100" s="201"/>
      <c r="I100" s="201"/>
      <c r="J100" s="202">
        <f>J190</f>
        <v>0</v>
      </c>
      <c r="K100" s="199"/>
      <c r="L100" s="20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4"/>
      <c r="C101" s="205"/>
      <c r="D101" s="206" t="s">
        <v>138</v>
      </c>
      <c r="E101" s="207"/>
      <c r="F101" s="207"/>
      <c r="G101" s="207"/>
      <c r="H101" s="207"/>
      <c r="I101" s="207"/>
      <c r="J101" s="208">
        <f>J191</f>
        <v>0</v>
      </c>
      <c r="K101" s="205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4"/>
      <c r="C102" s="205"/>
      <c r="D102" s="206" t="s">
        <v>984</v>
      </c>
      <c r="E102" s="207"/>
      <c r="F102" s="207"/>
      <c r="G102" s="207"/>
      <c r="H102" s="207"/>
      <c r="I102" s="207"/>
      <c r="J102" s="208">
        <f>J196</f>
        <v>0</v>
      </c>
      <c r="K102" s="205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1.84" customHeight="1">
      <c r="A103" s="9"/>
      <c r="B103" s="198"/>
      <c r="C103" s="199"/>
      <c r="D103" s="210" t="s">
        <v>140</v>
      </c>
      <c r="E103" s="199"/>
      <c r="F103" s="199"/>
      <c r="G103" s="199"/>
      <c r="H103" s="199"/>
      <c r="I103" s="199"/>
      <c r="J103" s="211">
        <f>J200</f>
        <v>0</v>
      </c>
      <c r="K103" s="199"/>
      <c r="L103" s="20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66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6.96" customHeight="1">
      <c r="A105" s="41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66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29.28" customHeight="1">
      <c r="A106" s="41"/>
      <c r="B106" s="42"/>
      <c r="C106" s="197" t="s">
        <v>141</v>
      </c>
      <c r="D106" s="43"/>
      <c r="E106" s="43"/>
      <c r="F106" s="43"/>
      <c r="G106" s="43"/>
      <c r="H106" s="43"/>
      <c r="I106" s="43"/>
      <c r="J106" s="212">
        <f>ROUND(J107 + J108 + J109 + J110 + J111 + J112,2)</f>
        <v>0</v>
      </c>
      <c r="K106" s="43"/>
      <c r="L106" s="66"/>
      <c r="N106" s="213" t="s">
        <v>42</v>
      </c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8" customHeight="1">
      <c r="A107" s="41"/>
      <c r="B107" s="42"/>
      <c r="C107" s="43"/>
      <c r="D107" s="147" t="s">
        <v>142</v>
      </c>
      <c r="E107" s="140"/>
      <c r="F107" s="140"/>
      <c r="G107" s="43"/>
      <c r="H107" s="43"/>
      <c r="I107" s="43"/>
      <c r="J107" s="141">
        <v>0</v>
      </c>
      <c r="K107" s="43"/>
      <c r="L107" s="214"/>
      <c r="M107" s="215"/>
      <c r="N107" s="216" t="s">
        <v>43</v>
      </c>
      <c r="O107" s="215"/>
      <c r="P107" s="215"/>
      <c r="Q107" s="215"/>
      <c r="R107" s="215"/>
      <c r="S107" s="217"/>
      <c r="T107" s="217"/>
      <c r="U107" s="217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/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8" t="s">
        <v>99</v>
      </c>
      <c r="AZ107" s="215"/>
      <c r="BA107" s="215"/>
      <c r="BB107" s="215"/>
      <c r="BC107" s="215"/>
      <c r="BD107" s="215"/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18" t="s">
        <v>86</v>
      </c>
      <c r="BK107" s="215"/>
      <c r="BL107" s="215"/>
      <c r="BM107" s="215"/>
    </row>
    <row r="108" s="2" customFormat="1" ht="18" customHeight="1">
      <c r="A108" s="41"/>
      <c r="B108" s="42"/>
      <c r="C108" s="43"/>
      <c r="D108" s="147" t="s">
        <v>919</v>
      </c>
      <c r="E108" s="140"/>
      <c r="F108" s="140"/>
      <c r="G108" s="43"/>
      <c r="H108" s="43"/>
      <c r="I108" s="43"/>
      <c r="J108" s="141">
        <v>0</v>
      </c>
      <c r="K108" s="43"/>
      <c r="L108" s="214"/>
      <c r="M108" s="215"/>
      <c r="N108" s="216" t="s">
        <v>43</v>
      </c>
      <c r="O108" s="215"/>
      <c r="P108" s="215"/>
      <c r="Q108" s="215"/>
      <c r="R108" s="215"/>
      <c r="S108" s="217"/>
      <c r="T108" s="217"/>
      <c r="U108" s="217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/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8" t="s">
        <v>99</v>
      </c>
      <c r="AZ108" s="215"/>
      <c r="BA108" s="215"/>
      <c r="BB108" s="215"/>
      <c r="BC108" s="215"/>
      <c r="BD108" s="215"/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18" t="s">
        <v>86</v>
      </c>
      <c r="BK108" s="215"/>
      <c r="BL108" s="215"/>
      <c r="BM108" s="215"/>
    </row>
    <row r="109" s="2" customFormat="1" ht="18" customHeight="1">
      <c r="A109" s="41"/>
      <c r="B109" s="42"/>
      <c r="C109" s="43"/>
      <c r="D109" s="147" t="s">
        <v>144</v>
      </c>
      <c r="E109" s="140"/>
      <c r="F109" s="140"/>
      <c r="G109" s="43"/>
      <c r="H109" s="43"/>
      <c r="I109" s="43"/>
      <c r="J109" s="141">
        <v>0</v>
      </c>
      <c r="K109" s="43"/>
      <c r="L109" s="214"/>
      <c r="M109" s="215"/>
      <c r="N109" s="216" t="s">
        <v>43</v>
      </c>
      <c r="O109" s="215"/>
      <c r="P109" s="215"/>
      <c r="Q109" s="215"/>
      <c r="R109" s="215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8" t="s">
        <v>99</v>
      </c>
      <c r="AZ109" s="215"/>
      <c r="BA109" s="215"/>
      <c r="BB109" s="215"/>
      <c r="BC109" s="215"/>
      <c r="BD109" s="215"/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18" t="s">
        <v>86</v>
      </c>
      <c r="BK109" s="215"/>
      <c r="BL109" s="215"/>
      <c r="BM109" s="215"/>
    </row>
    <row r="110" s="2" customFormat="1" ht="18" customHeight="1">
      <c r="A110" s="41"/>
      <c r="B110" s="42"/>
      <c r="C110" s="43"/>
      <c r="D110" s="147" t="s">
        <v>145</v>
      </c>
      <c r="E110" s="140"/>
      <c r="F110" s="140"/>
      <c r="G110" s="43"/>
      <c r="H110" s="43"/>
      <c r="I110" s="43"/>
      <c r="J110" s="141">
        <v>0</v>
      </c>
      <c r="K110" s="43"/>
      <c r="L110" s="214"/>
      <c r="M110" s="215"/>
      <c r="N110" s="216" t="s">
        <v>43</v>
      </c>
      <c r="O110" s="215"/>
      <c r="P110" s="215"/>
      <c r="Q110" s="215"/>
      <c r="R110" s="215"/>
      <c r="S110" s="217"/>
      <c r="T110" s="217"/>
      <c r="U110" s="217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/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8" t="s">
        <v>99</v>
      </c>
      <c r="AZ110" s="215"/>
      <c r="BA110" s="215"/>
      <c r="BB110" s="215"/>
      <c r="BC110" s="215"/>
      <c r="BD110" s="215"/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18" t="s">
        <v>86</v>
      </c>
      <c r="BK110" s="215"/>
      <c r="BL110" s="215"/>
      <c r="BM110" s="215"/>
    </row>
    <row r="111" s="2" customFormat="1" ht="18" customHeight="1">
      <c r="A111" s="41"/>
      <c r="B111" s="42"/>
      <c r="C111" s="43"/>
      <c r="D111" s="147" t="s">
        <v>920</v>
      </c>
      <c r="E111" s="140"/>
      <c r="F111" s="140"/>
      <c r="G111" s="43"/>
      <c r="H111" s="43"/>
      <c r="I111" s="43"/>
      <c r="J111" s="141">
        <v>0</v>
      </c>
      <c r="K111" s="43"/>
      <c r="L111" s="214"/>
      <c r="M111" s="215"/>
      <c r="N111" s="216" t="s">
        <v>43</v>
      </c>
      <c r="O111" s="215"/>
      <c r="P111" s="215"/>
      <c r="Q111" s="215"/>
      <c r="R111" s="215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8" t="s">
        <v>99</v>
      </c>
      <c r="AZ111" s="215"/>
      <c r="BA111" s="215"/>
      <c r="BB111" s="215"/>
      <c r="BC111" s="215"/>
      <c r="BD111" s="215"/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18" t="s">
        <v>86</v>
      </c>
      <c r="BK111" s="215"/>
      <c r="BL111" s="215"/>
      <c r="BM111" s="215"/>
    </row>
    <row r="112" s="2" customFormat="1" ht="18" customHeight="1">
      <c r="A112" s="41"/>
      <c r="B112" s="42"/>
      <c r="C112" s="43"/>
      <c r="D112" s="140" t="s">
        <v>147</v>
      </c>
      <c r="E112" s="43"/>
      <c r="F112" s="43"/>
      <c r="G112" s="43"/>
      <c r="H112" s="43"/>
      <c r="I112" s="43"/>
      <c r="J112" s="141">
        <f>ROUND(J30*T112,2)</f>
        <v>0</v>
      </c>
      <c r="K112" s="43"/>
      <c r="L112" s="214"/>
      <c r="M112" s="215"/>
      <c r="N112" s="216" t="s">
        <v>43</v>
      </c>
      <c r="O112" s="215"/>
      <c r="P112" s="215"/>
      <c r="Q112" s="215"/>
      <c r="R112" s="215"/>
      <c r="S112" s="217"/>
      <c r="T112" s="217"/>
      <c r="U112" s="217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8" t="s">
        <v>148</v>
      </c>
      <c r="AZ112" s="215"/>
      <c r="BA112" s="215"/>
      <c r="BB112" s="215"/>
      <c r="BC112" s="215"/>
      <c r="BD112" s="215"/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18" t="s">
        <v>86</v>
      </c>
      <c r="BK112" s="215"/>
      <c r="BL112" s="215"/>
      <c r="BM112" s="215"/>
    </row>
    <row r="113" s="2" customFormat="1">
      <c r="A113" s="41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66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29.28" customHeight="1">
      <c r="A114" s="41"/>
      <c r="B114" s="42"/>
      <c r="C114" s="151" t="s">
        <v>109</v>
      </c>
      <c r="D114" s="152"/>
      <c r="E114" s="152"/>
      <c r="F114" s="152"/>
      <c r="G114" s="152"/>
      <c r="H114" s="152"/>
      <c r="I114" s="152"/>
      <c r="J114" s="153">
        <f>ROUND(J96+J106,2)</f>
        <v>0</v>
      </c>
      <c r="K114" s="152"/>
      <c r="L114" s="66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6.96" customHeight="1">
      <c r="A115" s="41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6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9" s="2" customFormat="1" ht="6.96" customHeight="1">
      <c r="A119" s="41"/>
      <c r="B119" s="71"/>
      <c r="C119" s="72"/>
      <c r="D119" s="72"/>
      <c r="E119" s="72"/>
      <c r="F119" s="72"/>
      <c r="G119" s="72"/>
      <c r="H119" s="72"/>
      <c r="I119" s="72"/>
      <c r="J119" s="72"/>
      <c r="K119" s="72"/>
      <c r="L119" s="66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24.96" customHeight="1">
      <c r="A120" s="41"/>
      <c r="B120" s="42"/>
      <c r="C120" s="24" t="s">
        <v>149</v>
      </c>
      <c r="D120" s="43"/>
      <c r="E120" s="43"/>
      <c r="F120" s="43"/>
      <c r="G120" s="43"/>
      <c r="H120" s="43"/>
      <c r="I120" s="43"/>
      <c r="J120" s="43"/>
      <c r="K120" s="43"/>
      <c r="L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6.96" customHeight="1">
      <c r="A121" s="41"/>
      <c r="B121" s="42"/>
      <c r="C121" s="43"/>
      <c r="D121" s="43"/>
      <c r="E121" s="43"/>
      <c r="F121" s="43"/>
      <c r="G121" s="43"/>
      <c r="H121" s="43"/>
      <c r="I121" s="43"/>
      <c r="J121" s="43"/>
      <c r="K121" s="43"/>
      <c r="L121" s="66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12" customHeight="1">
      <c r="A122" s="41"/>
      <c r="B122" s="42"/>
      <c r="C122" s="33" t="s">
        <v>16</v>
      </c>
      <c r="D122" s="43"/>
      <c r="E122" s="43"/>
      <c r="F122" s="43"/>
      <c r="G122" s="43"/>
      <c r="H122" s="43"/>
      <c r="I122" s="43"/>
      <c r="J122" s="43"/>
      <c r="K122" s="43"/>
      <c r="L122" s="66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26.25" customHeight="1">
      <c r="A123" s="41"/>
      <c r="B123" s="42"/>
      <c r="C123" s="43"/>
      <c r="D123" s="43"/>
      <c r="E123" s="194" t="str">
        <f>E7</f>
        <v>Nový magistrát - modernizace systému chlazení a souvisejících profesí</v>
      </c>
      <c r="F123" s="33"/>
      <c r="G123" s="33"/>
      <c r="H123" s="33"/>
      <c r="I123" s="43"/>
      <c r="J123" s="43"/>
      <c r="K123" s="43"/>
      <c r="L123" s="66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2" customHeight="1">
      <c r="A124" s="41"/>
      <c r="B124" s="42"/>
      <c r="C124" s="33" t="s">
        <v>111</v>
      </c>
      <c r="D124" s="43"/>
      <c r="E124" s="43"/>
      <c r="F124" s="43"/>
      <c r="G124" s="43"/>
      <c r="H124" s="43"/>
      <c r="I124" s="43"/>
      <c r="J124" s="43"/>
      <c r="K124" s="43"/>
      <c r="L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6.5" customHeight="1">
      <c r="A125" s="41"/>
      <c r="B125" s="42"/>
      <c r="C125" s="43"/>
      <c r="D125" s="43"/>
      <c r="E125" s="79" t="str">
        <f>E9</f>
        <v>SO 701_04 - Elektroinstalace</v>
      </c>
      <c r="F125" s="43"/>
      <c r="G125" s="43"/>
      <c r="H125" s="43"/>
      <c r="I125" s="43"/>
      <c r="J125" s="43"/>
      <c r="K125" s="43"/>
      <c r="L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6.96" customHeight="1">
      <c r="A126" s="41"/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12" customHeight="1">
      <c r="A127" s="41"/>
      <c r="B127" s="42"/>
      <c r="C127" s="33" t="s">
        <v>20</v>
      </c>
      <c r="D127" s="43"/>
      <c r="E127" s="43"/>
      <c r="F127" s="28" t="str">
        <f>F12</f>
        <v>Liberec</v>
      </c>
      <c r="G127" s="43"/>
      <c r="H127" s="43"/>
      <c r="I127" s="33" t="s">
        <v>22</v>
      </c>
      <c r="J127" s="82" t="str">
        <f>IF(J12="","",J12)</f>
        <v>15. 5. 2023</v>
      </c>
      <c r="K127" s="43"/>
      <c r="L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6.96" customHeight="1">
      <c r="A128" s="41"/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25.65" customHeight="1">
      <c r="A129" s="41"/>
      <c r="B129" s="42"/>
      <c r="C129" s="33" t="s">
        <v>24</v>
      </c>
      <c r="D129" s="43"/>
      <c r="E129" s="43"/>
      <c r="F129" s="28" t="str">
        <f>E15</f>
        <v>Statutární město Liberec</v>
      </c>
      <c r="G129" s="43"/>
      <c r="H129" s="43"/>
      <c r="I129" s="33" t="s">
        <v>30</v>
      </c>
      <c r="J129" s="37" t="str">
        <f>E21</f>
        <v>Projektový atelier DAVID</v>
      </c>
      <c r="K129" s="43"/>
      <c r="L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40.05" customHeight="1">
      <c r="A130" s="41"/>
      <c r="B130" s="42"/>
      <c r="C130" s="33" t="s">
        <v>28</v>
      </c>
      <c r="D130" s="43"/>
      <c r="E130" s="43"/>
      <c r="F130" s="28" t="str">
        <f>IF(E18="","",E18)</f>
        <v>Vyplň údaj</v>
      </c>
      <c r="G130" s="43"/>
      <c r="H130" s="43"/>
      <c r="I130" s="33" t="s">
        <v>33</v>
      </c>
      <c r="J130" s="37" t="str">
        <f>E24</f>
        <v>Projektový atelier DAVID - Bc. Kosáková</v>
      </c>
      <c r="K130" s="43"/>
      <c r="L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10.32" customHeight="1">
      <c r="A131" s="41"/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66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11" customFormat="1" ht="29.28" customHeight="1">
      <c r="A132" s="220"/>
      <c r="B132" s="221"/>
      <c r="C132" s="222" t="s">
        <v>150</v>
      </c>
      <c r="D132" s="223" t="s">
        <v>63</v>
      </c>
      <c r="E132" s="223" t="s">
        <v>59</v>
      </c>
      <c r="F132" s="223" t="s">
        <v>60</v>
      </c>
      <c r="G132" s="223" t="s">
        <v>151</v>
      </c>
      <c r="H132" s="223" t="s">
        <v>152</v>
      </c>
      <c r="I132" s="223" t="s">
        <v>153</v>
      </c>
      <c r="J132" s="223" t="s">
        <v>116</v>
      </c>
      <c r="K132" s="224" t="s">
        <v>154</v>
      </c>
      <c r="L132" s="225"/>
      <c r="M132" s="103" t="s">
        <v>1</v>
      </c>
      <c r="N132" s="104" t="s">
        <v>42</v>
      </c>
      <c r="O132" s="104" t="s">
        <v>155</v>
      </c>
      <c r="P132" s="104" t="s">
        <v>156</v>
      </c>
      <c r="Q132" s="104" t="s">
        <v>157</v>
      </c>
      <c r="R132" s="104" t="s">
        <v>158</v>
      </c>
      <c r="S132" s="104" t="s">
        <v>159</v>
      </c>
      <c r="T132" s="105" t="s">
        <v>160</v>
      </c>
      <c r="U132" s="220"/>
      <c r="V132" s="220"/>
      <c r="W132" s="220"/>
      <c r="X132" s="220"/>
      <c r="Y132" s="220"/>
      <c r="Z132" s="220"/>
      <c r="AA132" s="220"/>
      <c r="AB132" s="220"/>
      <c r="AC132" s="220"/>
      <c r="AD132" s="220"/>
      <c r="AE132" s="220"/>
    </row>
    <row r="133" s="2" customFormat="1" ht="22.8" customHeight="1">
      <c r="A133" s="41"/>
      <c r="B133" s="42"/>
      <c r="C133" s="110" t="s">
        <v>161</v>
      </c>
      <c r="D133" s="43"/>
      <c r="E133" s="43"/>
      <c r="F133" s="43"/>
      <c r="G133" s="43"/>
      <c r="H133" s="43"/>
      <c r="I133" s="43"/>
      <c r="J133" s="226">
        <f>BK133</f>
        <v>0</v>
      </c>
      <c r="K133" s="43"/>
      <c r="L133" s="44"/>
      <c r="M133" s="106"/>
      <c r="N133" s="227"/>
      <c r="O133" s="107"/>
      <c r="P133" s="228">
        <f>P134+P190+P200</f>
        <v>0</v>
      </c>
      <c r="Q133" s="107"/>
      <c r="R133" s="228">
        <f>R134+R190+R200</f>
        <v>0.1629275</v>
      </c>
      <c r="S133" s="107"/>
      <c r="T133" s="229">
        <f>T134+T190+T200</f>
        <v>0.019499999999999997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8" t="s">
        <v>77</v>
      </c>
      <c r="AU133" s="18" t="s">
        <v>118</v>
      </c>
      <c r="BK133" s="230">
        <f>BK134+BK190+BK200</f>
        <v>0</v>
      </c>
    </row>
    <row r="134" s="12" customFormat="1" ht="25.92" customHeight="1">
      <c r="A134" s="12"/>
      <c r="B134" s="231"/>
      <c r="C134" s="232"/>
      <c r="D134" s="233" t="s">
        <v>77</v>
      </c>
      <c r="E134" s="234" t="s">
        <v>361</v>
      </c>
      <c r="F134" s="234" t="s">
        <v>362</v>
      </c>
      <c r="G134" s="232"/>
      <c r="H134" s="232"/>
      <c r="I134" s="235"/>
      <c r="J134" s="211">
        <f>BK134</f>
        <v>0</v>
      </c>
      <c r="K134" s="232"/>
      <c r="L134" s="236"/>
      <c r="M134" s="237"/>
      <c r="N134" s="238"/>
      <c r="O134" s="238"/>
      <c r="P134" s="239">
        <f>P135+P187</f>
        <v>0</v>
      </c>
      <c r="Q134" s="238"/>
      <c r="R134" s="239">
        <f>R135+R187</f>
        <v>0.14869750000000001</v>
      </c>
      <c r="S134" s="238"/>
      <c r="T134" s="240">
        <f>T135+T187</f>
        <v>0.00020000000000000001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1" t="s">
        <v>88</v>
      </c>
      <c r="AT134" s="242" t="s">
        <v>77</v>
      </c>
      <c r="AU134" s="242" t="s">
        <v>78</v>
      </c>
      <c r="AY134" s="241" t="s">
        <v>164</v>
      </c>
      <c r="BK134" s="243">
        <f>BK135+BK187</f>
        <v>0</v>
      </c>
    </row>
    <row r="135" s="12" customFormat="1" ht="22.8" customHeight="1">
      <c r="A135" s="12"/>
      <c r="B135" s="231"/>
      <c r="C135" s="232"/>
      <c r="D135" s="233" t="s">
        <v>77</v>
      </c>
      <c r="E135" s="244" t="s">
        <v>985</v>
      </c>
      <c r="F135" s="244" t="s">
        <v>986</v>
      </c>
      <c r="G135" s="232"/>
      <c r="H135" s="232"/>
      <c r="I135" s="235"/>
      <c r="J135" s="245">
        <f>BK135</f>
        <v>0</v>
      </c>
      <c r="K135" s="232"/>
      <c r="L135" s="236"/>
      <c r="M135" s="237"/>
      <c r="N135" s="238"/>
      <c r="O135" s="238"/>
      <c r="P135" s="239">
        <f>SUM(P136:P186)</f>
        <v>0</v>
      </c>
      <c r="Q135" s="238"/>
      <c r="R135" s="239">
        <f>SUM(R136:R186)</f>
        <v>0.14869750000000001</v>
      </c>
      <c r="S135" s="238"/>
      <c r="T135" s="240">
        <f>SUM(T136:T186)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1" t="s">
        <v>88</v>
      </c>
      <c r="AT135" s="242" t="s">
        <v>77</v>
      </c>
      <c r="AU135" s="242" t="s">
        <v>86</v>
      </c>
      <c r="AY135" s="241" t="s">
        <v>164</v>
      </c>
      <c r="BK135" s="243">
        <f>SUM(BK136:BK186)</f>
        <v>0</v>
      </c>
    </row>
    <row r="136" s="2" customFormat="1" ht="24.15" customHeight="1">
      <c r="A136" s="41"/>
      <c r="B136" s="42"/>
      <c r="C136" s="246" t="s">
        <v>987</v>
      </c>
      <c r="D136" s="246" t="s">
        <v>166</v>
      </c>
      <c r="E136" s="247" t="s">
        <v>988</v>
      </c>
      <c r="F136" s="248" t="s">
        <v>989</v>
      </c>
      <c r="G136" s="249" t="s">
        <v>307</v>
      </c>
      <c r="H136" s="250">
        <v>175</v>
      </c>
      <c r="I136" s="251"/>
      <c r="J136" s="252">
        <f>ROUND(I136*H136,2)</f>
        <v>0</v>
      </c>
      <c r="K136" s="248" t="s">
        <v>170</v>
      </c>
      <c r="L136" s="44"/>
      <c r="M136" s="253" t="s">
        <v>1</v>
      </c>
      <c r="N136" s="254" t="s">
        <v>43</v>
      </c>
      <c r="O136" s="94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57" t="s">
        <v>267</v>
      </c>
      <c r="AT136" s="257" t="s">
        <v>166</v>
      </c>
      <c r="AU136" s="257" t="s">
        <v>88</v>
      </c>
      <c r="AY136" s="18" t="s">
        <v>164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8" t="s">
        <v>86</v>
      </c>
      <c r="BK136" s="146">
        <f>ROUND(I136*H136,2)</f>
        <v>0</v>
      </c>
      <c r="BL136" s="18" t="s">
        <v>267</v>
      </c>
      <c r="BM136" s="257" t="s">
        <v>990</v>
      </c>
    </row>
    <row r="137" s="2" customFormat="1" ht="21.75" customHeight="1">
      <c r="A137" s="41"/>
      <c r="B137" s="42"/>
      <c r="C137" s="291" t="s">
        <v>991</v>
      </c>
      <c r="D137" s="291" t="s">
        <v>393</v>
      </c>
      <c r="E137" s="292" t="s">
        <v>992</v>
      </c>
      <c r="F137" s="293" t="s">
        <v>993</v>
      </c>
      <c r="G137" s="294" t="s">
        <v>307</v>
      </c>
      <c r="H137" s="295">
        <v>183.75</v>
      </c>
      <c r="I137" s="296"/>
      <c r="J137" s="297">
        <f>ROUND(I137*H137,2)</f>
        <v>0</v>
      </c>
      <c r="K137" s="293" t="s">
        <v>170</v>
      </c>
      <c r="L137" s="298"/>
      <c r="M137" s="299" t="s">
        <v>1</v>
      </c>
      <c r="N137" s="300" t="s">
        <v>43</v>
      </c>
      <c r="O137" s="94"/>
      <c r="P137" s="255">
        <f>O137*H137</f>
        <v>0</v>
      </c>
      <c r="Q137" s="255">
        <v>0.00020000000000000001</v>
      </c>
      <c r="R137" s="255">
        <f>Q137*H137</f>
        <v>0.036750000000000005</v>
      </c>
      <c r="S137" s="255">
        <v>0</v>
      </c>
      <c r="T137" s="25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57" t="s">
        <v>347</v>
      </c>
      <c r="AT137" s="257" t="s">
        <v>393</v>
      </c>
      <c r="AU137" s="257" t="s">
        <v>88</v>
      </c>
      <c r="AY137" s="18" t="s">
        <v>164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8" t="s">
        <v>86</v>
      </c>
      <c r="BK137" s="146">
        <f>ROUND(I137*H137,2)</f>
        <v>0</v>
      </c>
      <c r="BL137" s="18" t="s">
        <v>267</v>
      </c>
      <c r="BM137" s="257" t="s">
        <v>994</v>
      </c>
    </row>
    <row r="138" s="13" customFormat="1">
      <c r="A138" s="13"/>
      <c r="B138" s="258"/>
      <c r="C138" s="259"/>
      <c r="D138" s="260" t="s">
        <v>173</v>
      </c>
      <c r="E138" s="261" t="s">
        <v>1</v>
      </c>
      <c r="F138" s="262" t="s">
        <v>995</v>
      </c>
      <c r="G138" s="259"/>
      <c r="H138" s="263">
        <v>183.75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173</v>
      </c>
      <c r="AU138" s="269" t="s">
        <v>88</v>
      </c>
      <c r="AV138" s="13" t="s">
        <v>88</v>
      </c>
      <c r="AW138" s="13" t="s">
        <v>32</v>
      </c>
      <c r="AX138" s="13" t="s">
        <v>86</v>
      </c>
      <c r="AY138" s="269" t="s">
        <v>164</v>
      </c>
    </row>
    <row r="139" s="2" customFormat="1" ht="24.15" customHeight="1">
      <c r="A139" s="41"/>
      <c r="B139" s="42"/>
      <c r="C139" s="246" t="s">
        <v>180</v>
      </c>
      <c r="D139" s="246" t="s">
        <v>166</v>
      </c>
      <c r="E139" s="247" t="s">
        <v>996</v>
      </c>
      <c r="F139" s="248" t="s">
        <v>997</v>
      </c>
      <c r="G139" s="249" t="s">
        <v>307</v>
      </c>
      <c r="H139" s="250">
        <v>10</v>
      </c>
      <c r="I139" s="251"/>
      <c r="J139" s="252">
        <f>ROUND(I139*H139,2)</f>
        <v>0</v>
      </c>
      <c r="K139" s="248" t="s">
        <v>170</v>
      </c>
      <c r="L139" s="44"/>
      <c r="M139" s="253" t="s">
        <v>1</v>
      </c>
      <c r="N139" s="254" t="s">
        <v>43</v>
      </c>
      <c r="O139" s="94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57" t="s">
        <v>267</v>
      </c>
      <c r="AT139" s="257" t="s">
        <v>166</v>
      </c>
      <c r="AU139" s="257" t="s">
        <v>88</v>
      </c>
      <c r="AY139" s="18" t="s">
        <v>164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8" t="s">
        <v>86</v>
      </c>
      <c r="BK139" s="146">
        <f>ROUND(I139*H139,2)</f>
        <v>0</v>
      </c>
      <c r="BL139" s="18" t="s">
        <v>267</v>
      </c>
      <c r="BM139" s="257" t="s">
        <v>998</v>
      </c>
    </row>
    <row r="140" s="2" customFormat="1" ht="21.75" customHeight="1">
      <c r="A140" s="41"/>
      <c r="B140" s="42"/>
      <c r="C140" s="291" t="s">
        <v>171</v>
      </c>
      <c r="D140" s="291" t="s">
        <v>393</v>
      </c>
      <c r="E140" s="292" t="s">
        <v>999</v>
      </c>
      <c r="F140" s="293" t="s">
        <v>1000</v>
      </c>
      <c r="G140" s="294" t="s">
        <v>307</v>
      </c>
      <c r="H140" s="295">
        <v>10</v>
      </c>
      <c r="I140" s="296"/>
      <c r="J140" s="297">
        <f>ROUND(I140*H140,2)</f>
        <v>0</v>
      </c>
      <c r="K140" s="293" t="s">
        <v>170</v>
      </c>
      <c r="L140" s="298"/>
      <c r="M140" s="299" t="s">
        <v>1</v>
      </c>
      <c r="N140" s="300" t="s">
        <v>43</v>
      </c>
      <c r="O140" s="94"/>
      <c r="P140" s="255">
        <f>O140*H140</f>
        <v>0</v>
      </c>
      <c r="Q140" s="255">
        <v>6.9999999999999994E-05</v>
      </c>
      <c r="R140" s="255">
        <f>Q140*H140</f>
        <v>0.00069999999999999988</v>
      </c>
      <c r="S140" s="255">
        <v>0</v>
      </c>
      <c r="T140" s="25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57" t="s">
        <v>347</v>
      </c>
      <c r="AT140" s="257" t="s">
        <v>393</v>
      </c>
      <c r="AU140" s="257" t="s">
        <v>88</v>
      </c>
      <c r="AY140" s="18" t="s">
        <v>164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8" t="s">
        <v>86</v>
      </c>
      <c r="BK140" s="146">
        <f>ROUND(I140*H140,2)</f>
        <v>0</v>
      </c>
      <c r="BL140" s="18" t="s">
        <v>267</v>
      </c>
      <c r="BM140" s="257" t="s">
        <v>1001</v>
      </c>
    </row>
    <row r="141" s="2" customFormat="1" ht="21.75" customHeight="1">
      <c r="A141" s="41"/>
      <c r="B141" s="42"/>
      <c r="C141" s="246" t="s">
        <v>190</v>
      </c>
      <c r="D141" s="246" t="s">
        <v>166</v>
      </c>
      <c r="E141" s="247" t="s">
        <v>1002</v>
      </c>
      <c r="F141" s="248" t="s">
        <v>1003</v>
      </c>
      <c r="G141" s="249" t="s">
        <v>193</v>
      </c>
      <c r="H141" s="250">
        <v>7</v>
      </c>
      <c r="I141" s="251"/>
      <c r="J141" s="252">
        <f>ROUND(I141*H141,2)</f>
        <v>0</v>
      </c>
      <c r="K141" s="248" t="s">
        <v>170</v>
      </c>
      <c r="L141" s="44"/>
      <c r="M141" s="253" t="s">
        <v>1</v>
      </c>
      <c r="N141" s="254" t="s">
        <v>43</v>
      </c>
      <c r="O141" s="94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57" t="s">
        <v>267</v>
      </c>
      <c r="AT141" s="257" t="s">
        <v>166</v>
      </c>
      <c r="AU141" s="257" t="s">
        <v>88</v>
      </c>
      <c r="AY141" s="18" t="s">
        <v>164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8" t="s">
        <v>86</v>
      </c>
      <c r="BK141" s="146">
        <f>ROUND(I141*H141,2)</f>
        <v>0</v>
      </c>
      <c r="BL141" s="18" t="s">
        <v>267</v>
      </c>
      <c r="BM141" s="257" t="s">
        <v>1004</v>
      </c>
    </row>
    <row r="142" s="2" customFormat="1" ht="24.15" customHeight="1">
      <c r="A142" s="41"/>
      <c r="B142" s="42"/>
      <c r="C142" s="291" t="s">
        <v>200</v>
      </c>
      <c r="D142" s="291" t="s">
        <v>393</v>
      </c>
      <c r="E142" s="292" t="s">
        <v>1005</v>
      </c>
      <c r="F142" s="293" t="s">
        <v>1006</v>
      </c>
      <c r="G142" s="294" t="s">
        <v>193</v>
      </c>
      <c r="H142" s="295">
        <v>7</v>
      </c>
      <c r="I142" s="296"/>
      <c r="J142" s="297">
        <f>ROUND(I142*H142,2)</f>
        <v>0</v>
      </c>
      <c r="K142" s="293" t="s">
        <v>170</v>
      </c>
      <c r="L142" s="298"/>
      <c r="M142" s="299" t="s">
        <v>1</v>
      </c>
      <c r="N142" s="300" t="s">
        <v>43</v>
      </c>
      <c r="O142" s="94"/>
      <c r="P142" s="255">
        <f>O142*H142</f>
        <v>0</v>
      </c>
      <c r="Q142" s="255">
        <v>5.0000000000000002E-05</v>
      </c>
      <c r="R142" s="255">
        <f>Q142*H142</f>
        <v>0.00035</v>
      </c>
      <c r="S142" s="255">
        <v>0</v>
      </c>
      <c r="T142" s="25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57" t="s">
        <v>347</v>
      </c>
      <c r="AT142" s="257" t="s">
        <v>393</v>
      </c>
      <c r="AU142" s="257" t="s">
        <v>88</v>
      </c>
      <c r="AY142" s="18" t="s">
        <v>164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8" t="s">
        <v>86</v>
      </c>
      <c r="BK142" s="146">
        <f>ROUND(I142*H142,2)</f>
        <v>0</v>
      </c>
      <c r="BL142" s="18" t="s">
        <v>267</v>
      </c>
      <c r="BM142" s="257" t="s">
        <v>1007</v>
      </c>
    </row>
    <row r="143" s="2" customFormat="1" ht="24.15" customHeight="1">
      <c r="A143" s="41"/>
      <c r="B143" s="42"/>
      <c r="C143" s="246" t="s">
        <v>218</v>
      </c>
      <c r="D143" s="246" t="s">
        <v>166</v>
      </c>
      <c r="E143" s="247" t="s">
        <v>1008</v>
      </c>
      <c r="F143" s="248" t="s">
        <v>1009</v>
      </c>
      <c r="G143" s="249" t="s">
        <v>307</v>
      </c>
      <c r="H143" s="250">
        <v>2</v>
      </c>
      <c r="I143" s="251"/>
      <c r="J143" s="252">
        <f>ROUND(I143*H143,2)</f>
        <v>0</v>
      </c>
      <c r="K143" s="248" t="s">
        <v>170</v>
      </c>
      <c r="L143" s="44"/>
      <c r="M143" s="253" t="s">
        <v>1</v>
      </c>
      <c r="N143" s="254" t="s">
        <v>43</v>
      </c>
      <c r="O143" s="94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57" t="s">
        <v>267</v>
      </c>
      <c r="AT143" s="257" t="s">
        <v>166</v>
      </c>
      <c r="AU143" s="257" t="s">
        <v>88</v>
      </c>
      <c r="AY143" s="18" t="s">
        <v>164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8" t="s">
        <v>86</v>
      </c>
      <c r="BK143" s="146">
        <f>ROUND(I143*H143,2)</f>
        <v>0</v>
      </c>
      <c r="BL143" s="18" t="s">
        <v>267</v>
      </c>
      <c r="BM143" s="257" t="s">
        <v>1010</v>
      </c>
    </row>
    <row r="144" s="2" customFormat="1" ht="24.15" customHeight="1">
      <c r="A144" s="41"/>
      <c r="B144" s="42"/>
      <c r="C144" s="291" t="s">
        <v>229</v>
      </c>
      <c r="D144" s="291" t="s">
        <v>393</v>
      </c>
      <c r="E144" s="292" t="s">
        <v>1011</v>
      </c>
      <c r="F144" s="293" t="s">
        <v>1012</v>
      </c>
      <c r="G144" s="294" t="s">
        <v>307</v>
      </c>
      <c r="H144" s="295">
        <v>2</v>
      </c>
      <c r="I144" s="296"/>
      <c r="J144" s="297">
        <f>ROUND(I144*H144,2)</f>
        <v>0</v>
      </c>
      <c r="K144" s="293" t="s">
        <v>170</v>
      </c>
      <c r="L144" s="298"/>
      <c r="M144" s="299" t="s">
        <v>1</v>
      </c>
      <c r="N144" s="300" t="s">
        <v>43</v>
      </c>
      <c r="O144" s="94"/>
      <c r="P144" s="255">
        <f>O144*H144</f>
        <v>0</v>
      </c>
      <c r="Q144" s="255">
        <v>6.9999999999999994E-05</v>
      </c>
      <c r="R144" s="255">
        <f>Q144*H144</f>
        <v>0.00013999999999999999</v>
      </c>
      <c r="S144" s="255">
        <v>0</v>
      </c>
      <c r="T144" s="25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57" t="s">
        <v>347</v>
      </c>
      <c r="AT144" s="257" t="s">
        <v>393</v>
      </c>
      <c r="AU144" s="257" t="s">
        <v>88</v>
      </c>
      <c r="AY144" s="18" t="s">
        <v>164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8" t="s">
        <v>86</v>
      </c>
      <c r="BK144" s="146">
        <f>ROUND(I144*H144,2)</f>
        <v>0</v>
      </c>
      <c r="BL144" s="18" t="s">
        <v>267</v>
      </c>
      <c r="BM144" s="257" t="s">
        <v>1013</v>
      </c>
    </row>
    <row r="145" s="2" customFormat="1" ht="33" customHeight="1">
      <c r="A145" s="41"/>
      <c r="B145" s="42"/>
      <c r="C145" s="246" t="s">
        <v>1014</v>
      </c>
      <c r="D145" s="246" t="s">
        <v>166</v>
      </c>
      <c r="E145" s="247" t="s">
        <v>1015</v>
      </c>
      <c r="F145" s="248" t="s">
        <v>1016</v>
      </c>
      <c r="G145" s="249" t="s">
        <v>307</v>
      </c>
      <c r="H145" s="250">
        <v>59</v>
      </c>
      <c r="I145" s="251"/>
      <c r="J145" s="252">
        <f>ROUND(I145*H145,2)</f>
        <v>0</v>
      </c>
      <c r="K145" s="248" t="s">
        <v>170</v>
      </c>
      <c r="L145" s="44"/>
      <c r="M145" s="253" t="s">
        <v>1</v>
      </c>
      <c r="N145" s="254" t="s">
        <v>43</v>
      </c>
      <c r="O145" s="94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57" t="s">
        <v>267</v>
      </c>
      <c r="AT145" s="257" t="s">
        <v>166</v>
      </c>
      <c r="AU145" s="257" t="s">
        <v>88</v>
      </c>
      <c r="AY145" s="18" t="s">
        <v>164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8" t="s">
        <v>86</v>
      </c>
      <c r="BK145" s="146">
        <f>ROUND(I145*H145,2)</f>
        <v>0</v>
      </c>
      <c r="BL145" s="18" t="s">
        <v>267</v>
      </c>
      <c r="BM145" s="257" t="s">
        <v>1017</v>
      </c>
    </row>
    <row r="146" s="2" customFormat="1" ht="24.15" customHeight="1">
      <c r="A146" s="41"/>
      <c r="B146" s="42"/>
      <c r="C146" s="291" t="s">
        <v>1018</v>
      </c>
      <c r="D146" s="291" t="s">
        <v>393</v>
      </c>
      <c r="E146" s="292" t="s">
        <v>1019</v>
      </c>
      <c r="F146" s="293" t="s">
        <v>1020</v>
      </c>
      <c r="G146" s="294" t="s">
        <v>307</v>
      </c>
      <c r="H146" s="295">
        <v>67.849999999999994</v>
      </c>
      <c r="I146" s="296"/>
      <c r="J146" s="297">
        <f>ROUND(I146*H146,2)</f>
        <v>0</v>
      </c>
      <c r="K146" s="293" t="s">
        <v>170</v>
      </c>
      <c r="L146" s="298"/>
      <c r="M146" s="299" t="s">
        <v>1</v>
      </c>
      <c r="N146" s="300" t="s">
        <v>43</v>
      </c>
      <c r="O146" s="94"/>
      <c r="P146" s="255">
        <f>O146*H146</f>
        <v>0</v>
      </c>
      <c r="Q146" s="255">
        <v>0.00017000000000000001</v>
      </c>
      <c r="R146" s="255">
        <f>Q146*H146</f>
        <v>0.0115345</v>
      </c>
      <c r="S146" s="255">
        <v>0</v>
      </c>
      <c r="T146" s="25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57" t="s">
        <v>347</v>
      </c>
      <c r="AT146" s="257" t="s">
        <v>393</v>
      </c>
      <c r="AU146" s="257" t="s">
        <v>88</v>
      </c>
      <c r="AY146" s="18" t="s">
        <v>164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8" t="s">
        <v>86</v>
      </c>
      <c r="BK146" s="146">
        <f>ROUND(I146*H146,2)</f>
        <v>0</v>
      </c>
      <c r="BL146" s="18" t="s">
        <v>267</v>
      </c>
      <c r="BM146" s="257" t="s">
        <v>1021</v>
      </c>
    </row>
    <row r="147" s="13" customFormat="1">
      <c r="A147" s="13"/>
      <c r="B147" s="258"/>
      <c r="C147" s="259"/>
      <c r="D147" s="260" t="s">
        <v>173</v>
      </c>
      <c r="E147" s="261" t="s">
        <v>1</v>
      </c>
      <c r="F147" s="262" t="s">
        <v>1022</v>
      </c>
      <c r="G147" s="259"/>
      <c r="H147" s="263">
        <v>67.849999999999994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173</v>
      </c>
      <c r="AU147" s="269" t="s">
        <v>88</v>
      </c>
      <c r="AV147" s="13" t="s">
        <v>88</v>
      </c>
      <c r="AW147" s="13" t="s">
        <v>32</v>
      </c>
      <c r="AX147" s="13" t="s">
        <v>86</v>
      </c>
      <c r="AY147" s="269" t="s">
        <v>164</v>
      </c>
    </row>
    <row r="148" s="2" customFormat="1" ht="24.15" customHeight="1">
      <c r="A148" s="41"/>
      <c r="B148" s="42"/>
      <c r="C148" s="246" t="s">
        <v>1023</v>
      </c>
      <c r="D148" s="246" t="s">
        <v>166</v>
      </c>
      <c r="E148" s="247" t="s">
        <v>1024</v>
      </c>
      <c r="F148" s="248" t="s">
        <v>1025</v>
      </c>
      <c r="G148" s="249" t="s">
        <v>307</v>
      </c>
      <c r="H148" s="250">
        <v>126</v>
      </c>
      <c r="I148" s="251"/>
      <c r="J148" s="252">
        <f>ROUND(I148*H148,2)</f>
        <v>0</v>
      </c>
      <c r="K148" s="248" t="s">
        <v>170</v>
      </c>
      <c r="L148" s="44"/>
      <c r="M148" s="253" t="s">
        <v>1</v>
      </c>
      <c r="N148" s="254" t="s">
        <v>43</v>
      </c>
      <c r="O148" s="94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57" t="s">
        <v>267</v>
      </c>
      <c r="AT148" s="257" t="s">
        <v>166</v>
      </c>
      <c r="AU148" s="257" t="s">
        <v>88</v>
      </c>
      <c r="AY148" s="18" t="s">
        <v>164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8" t="s">
        <v>86</v>
      </c>
      <c r="BK148" s="146">
        <f>ROUND(I148*H148,2)</f>
        <v>0</v>
      </c>
      <c r="BL148" s="18" t="s">
        <v>267</v>
      </c>
      <c r="BM148" s="257" t="s">
        <v>1026</v>
      </c>
    </row>
    <row r="149" s="2" customFormat="1" ht="24.15" customHeight="1">
      <c r="A149" s="41"/>
      <c r="B149" s="42"/>
      <c r="C149" s="291" t="s">
        <v>1027</v>
      </c>
      <c r="D149" s="291" t="s">
        <v>393</v>
      </c>
      <c r="E149" s="292" t="s">
        <v>1028</v>
      </c>
      <c r="F149" s="293" t="s">
        <v>1029</v>
      </c>
      <c r="G149" s="294" t="s">
        <v>307</v>
      </c>
      <c r="H149" s="295">
        <v>144.90000000000001</v>
      </c>
      <c r="I149" s="296"/>
      <c r="J149" s="297">
        <f>ROUND(I149*H149,2)</f>
        <v>0</v>
      </c>
      <c r="K149" s="293" t="s">
        <v>170</v>
      </c>
      <c r="L149" s="298"/>
      <c r="M149" s="299" t="s">
        <v>1</v>
      </c>
      <c r="N149" s="300" t="s">
        <v>43</v>
      </c>
      <c r="O149" s="94"/>
      <c r="P149" s="255">
        <f>O149*H149</f>
        <v>0</v>
      </c>
      <c r="Q149" s="255">
        <v>0.00017000000000000001</v>
      </c>
      <c r="R149" s="255">
        <f>Q149*H149</f>
        <v>0.024633000000000002</v>
      </c>
      <c r="S149" s="255">
        <v>0</v>
      </c>
      <c r="T149" s="25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57" t="s">
        <v>347</v>
      </c>
      <c r="AT149" s="257" t="s">
        <v>393</v>
      </c>
      <c r="AU149" s="257" t="s">
        <v>88</v>
      </c>
      <c r="AY149" s="18" t="s">
        <v>164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8" t="s">
        <v>86</v>
      </c>
      <c r="BK149" s="146">
        <f>ROUND(I149*H149,2)</f>
        <v>0</v>
      </c>
      <c r="BL149" s="18" t="s">
        <v>267</v>
      </c>
      <c r="BM149" s="257" t="s">
        <v>1030</v>
      </c>
    </row>
    <row r="150" s="13" customFormat="1">
      <c r="A150" s="13"/>
      <c r="B150" s="258"/>
      <c r="C150" s="259"/>
      <c r="D150" s="260" t="s">
        <v>173</v>
      </c>
      <c r="E150" s="261" t="s">
        <v>1</v>
      </c>
      <c r="F150" s="262" t="s">
        <v>1031</v>
      </c>
      <c r="G150" s="259"/>
      <c r="H150" s="263">
        <v>144.90000000000001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173</v>
      </c>
      <c r="AU150" s="269" t="s">
        <v>88</v>
      </c>
      <c r="AV150" s="13" t="s">
        <v>88</v>
      </c>
      <c r="AW150" s="13" t="s">
        <v>32</v>
      </c>
      <c r="AX150" s="13" t="s">
        <v>86</v>
      </c>
      <c r="AY150" s="269" t="s">
        <v>164</v>
      </c>
    </row>
    <row r="151" s="2" customFormat="1" ht="24.15" customHeight="1">
      <c r="A151" s="41"/>
      <c r="B151" s="42"/>
      <c r="C151" s="246" t="s">
        <v>1032</v>
      </c>
      <c r="D151" s="246" t="s">
        <v>166</v>
      </c>
      <c r="E151" s="247" t="s">
        <v>1033</v>
      </c>
      <c r="F151" s="248" t="s">
        <v>1034</v>
      </c>
      <c r="G151" s="249" t="s">
        <v>307</v>
      </c>
      <c r="H151" s="250">
        <v>40</v>
      </c>
      <c r="I151" s="251"/>
      <c r="J151" s="252">
        <f>ROUND(I151*H151,2)</f>
        <v>0</v>
      </c>
      <c r="K151" s="248" t="s">
        <v>170</v>
      </c>
      <c r="L151" s="44"/>
      <c r="M151" s="253" t="s">
        <v>1</v>
      </c>
      <c r="N151" s="254" t="s">
        <v>43</v>
      </c>
      <c r="O151" s="94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57" t="s">
        <v>267</v>
      </c>
      <c r="AT151" s="257" t="s">
        <v>166</v>
      </c>
      <c r="AU151" s="257" t="s">
        <v>88</v>
      </c>
      <c r="AY151" s="18" t="s">
        <v>164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8" t="s">
        <v>86</v>
      </c>
      <c r="BK151" s="146">
        <f>ROUND(I151*H151,2)</f>
        <v>0</v>
      </c>
      <c r="BL151" s="18" t="s">
        <v>267</v>
      </c>
      <c r="BM151" s="257" t="s">
        <v>1035</v>
      </c>
    </row>
    <row r="152" s="2" customFormat="1" ht="24.15" customHeight="1">
      <c r="A152" s="41"/>
      <c r="B152" s="42"/>
      <c r="C152" s="291" t="s">
        <v>1036</v>
      </c>
      <c r="D152" s="291" t="s">
        <v>393</v>
      </c>
      <c r="E152" s="292" t="s">
        <v>1037</v>
      </c>
      <c r="F152" s="293" t="s">
        <v>1038</v>
      </c>
      <c r="G152" s="294" t="s">
        <v>307</v>
      </c>
      <c r="H152" s="295">
        <v>46</v>
      </c>
      <c r="I152" s="296"/>
      <c r="J152" s="297">
        <f>ROUND(I152*H152,2)</f>
        <v>0</v>
      </c>
      <c r="K152" s="293" t="s">
        <v>170</v>
      </c>
      <c r="L152" s="298"/>
      <c r="M152" s="299" t="s">
        <v>1</v>
      </c>
      <c r="N152" s="300" t="s">
        <v>43</v>
      </c>
      <c r="O152" s="94"/>
      <c r="P152" s="255">
        <f>O152*H152</f>
        <v>0</v>
      </c>
      <c r="Q152" s="255">
        <v>0.00076999999999999996</v>
      </c>
      <c r="R152" s="255">
        <f>Q152*H152</f>
        <v>0.03542</v>
      </c>
      <c r="S152" s="255">
        <v>0</v>
      </c>
      <c r="T152" s="25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57" t="s">
        <v>347</v>
      </c>
      <c r="AT152" s="257" t="s">
        <v>393</v>
      </c>
      <c r="AU152" s="257" t="s">
        <v>88</v>
      </c>
      <c r="AY152" s="18" t="s">
        <v>164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8" t="s">
        <v>86</v>
      </c>
      <c r="BK152" s="146">
        <f>ROUND(I152*H152,2)</f>
        <v>0</v>
      </c>
      <c r="BL152" s="18" t="s">
        <v>267</v>
      </c>
      <c r="BM152" s="257" t="s">
        <v>1039</v>
      </c>
    </row>
    <row r="153" s="13" customFormat="1">
      <c r="A153" s="13"/>
      <c r="B153" s="258"/>
      <c r="C153" s="259"/>
      <c r="D153" s="260" t="s">
        <v>173</v>
      </c>
      <c r="E153" s="261" t="s">
        <v>1</v>
      </c>
      <c r="F153" s="262" t="s">
        <v>1040</v>
      </c>
      <c r="G153" s="259"/>
      <c r="H153" s="263">
        <v>46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173</v>
      </c>
      <c r="AU153" s="269" t="s">
        <v>88</v>
      </c>
      <c r="AV153" s="13" t="s">
        <v>88</v>
      </c>
      <c r="AW153" s="13" t="s">
        <v>32</v>
      </c>
      <c r="AX153" s="13" t="s">
        <v>86</v>
      </c>
      <c r="AY153" s="269" t="s">
        <v>164</v>
      </c>
    </row>
    <row r="154" s="2" customFormat="1" ht="24.15" customHeight="1">
      <c r="A154" s="41"/>
      <c r="B154" s="42"/>
      <c r="C154" s="246" t="s">
        <v>1041</v>
      </c>
      <c r="D154" s="246" t="s">
        <v>166</v>
      </c>
      <c r="E154" s="247" t="s">
        <v>1042</v>
      </c>
      <c r="F154" s="248" t="s">
        <v>1043</v>
      </c>
      <c r="G154" s="249" t="s">
        <v>193</v>
      </c>
      <c r="H154" s="250">
        <v>360</v>
      </c>
      <c r="I154" s="251"/>
      <c r="J154" s="252">
        <f>ROUND(I154*H154,2)</f>
        <v>0</v>
      </c>
      <c r="K154" s="248" t="s">
        <v>170</v>
      </c>
      <c r="L154" s="44"/>
      <c r="M154" s="253" t="s">
        <v>1</v>
      </c>
      <c r="N154" s="254" t="s">
        <v>43</v>
      </c>
      <c r="O154" s="94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57" t="s">
        <v>267</v>
      </c>
      <c r="AT154" s="257" t="s">
        <v>166</v>
      </c>
      <c r="AU154" s="257" t="s">
        <v>88</v>
      </c>
      <c r="AY154" s="18" t="s">
        <v>164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8" t="s">
        <v>86</v>
      </c>
      <c r="BK154" s="146">
        <f>ROUND(I154*H154,2)</f>
        <v>0</v>
      </c>
      <c r="BL154" s="18" t="s">
        <v>267</v>
      </c>
      <c r="BM154" s="257" t="s">
        <v>1044</v>
      </c>
    </row>
    <row r="155" s="2" customFormat="1" ht="24.15" customHeight="1">
      <c r="A155" s="41"/>
      <c r="B155" s="42"/>
      <c r="C155" s="246" t="s">
        <v>342</v>
      </c>
      <c r="D155" s="246" t="s">
        <v>166</v>
      </c>
      <c r="E155" s="247" t="s">
        <v>1045</v>
      </c>
      <c r="F155" s="248" t="s">
        <v>1046</v>
      </c>
      <c r="G155" s="249" t="s">
        <v>193</v>
      </c>
      <c r="H155" s="250">
        <v>42</v>
      </c>
      <c r="I155" s="251"/>
      <c r="J155" s="252">
        <f>ROUND(I155*H155,2)</f>
        <v>0</v>
      </c>
      <c r="K155" s="248" t="s">
        <v>170</v>
      </c>
      <c r="L155" s="44"/>
      <c r="M155" s="253" t="s">
        <v>1</v>
      </c>
      <c r="N155" s="254" t="s">
        <v>43</v>
      </c>
      <c r="O155" s="94"/>
      <c r="P155" s="255">
        <f>O155*H155</f>
        <v>0</v>
      </c>
      <c r="Q155" s="255">
        <v>0</v>
      </c>
      <c r="R155" s="255">
        <f>Q155*H155</f>
        <v>0</v>
      </c>
      <c r="S155" s="255">
        <v>0</v>
      </c>
      <c r="T155" s="25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57" t="s">
        <v>267</v>
      </c>
      <c r="AT155" s="257" t="s">
        <v>166</v>
      </c>
      <c r="AU155" s="257" t="s">
        <v>88</v>
      </c>
      <c r="AY155" s="18" t="s">
        <v>164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8" t="s">
        <v>86</v>
      </c>
      <c r="BK155" s="146">
        <f>ROUND(I155*H155,2)</f>
        <v>0</v>
      </c>
      <c r="BL155" s="18" t="s">
        <v>267</v>
      </c>
      <c r="BM155" s="257" t="s">
        <v>1047</v>
      </c>
    </row>
    <row r="156" s="2" customFormat="1" ht="24.15" customHeight="1">
      <c r="A156" s="41"/>
      <c r="B156" s="42"/>
      <c r="C156" s="246" t="s">
        <v>347</v>
      </c>
      <c r="D156" s="246" t="s">
        <v>166</v>
      </c>
      <c r="E156" s="247" t="s">
        <v>1048</v>
      </c>
      <c r="F156" s="248" t="s">
        <v>1049</v>
      </c>
      <c r="G156" s="249" t="s">
        <v>193</v>
      </c>
      <c r="H156" s="250">
        <v>2</v>
      </c>
      <c r="I156" s="251"/>
      <c r="J156" s="252">
        <f>ROUND(I156*H156,2)</f>
        <v>0</v>
      </c>
      <c r="K156" s="248" t="s">
        <v>170</v>
      </c>
      <c r="L156" s="44"/>
      <c r="M156" s="253" t="s">
        <v>1</v>
      </c>
      <c r="N156" s="254" t="s">
        <v>43</v>
      </c>
      <c r="O156" s="94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57" t="s">
        <v>267</v>
      </c>
      <c r="AT156" s="257" t="s">
        <v>166</v>
      </c>
      <c r="AU156" s="257" t="s">
        <v>88</v>
      </c>
      <c r="AY156" s="18" t="s">
        <v>164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8" t="s">
        <v>86</v>
      </c>
      <c r="BK156" s="146">
        <f>ROUND(I156*H156,2)</f>
        <v>0</v>
      </c>
      <c r="BL156" s="18" t="s">
        <v>267</v>
      </c>
      <c r="BM156" s="257" t="s">
        <v>1050</v>
      </c>
    </row>
    <row r="157" s="2" customFormat="1" ht="24.15" customHeight="1">
      <c r="A157" s="41"/>
      <c r="B157" s="42"/>
      <c r="C157" s="246" t="s">
        <v>1051</v>
      </c>
      <c r="D157" s="246" t="s">
        <v>166</v>
      </c>
      <c r="E157" s="247" t="s">
        <v>1052</v>
      </c>
      <c r="F157" s="248" t="s">
        <v>1053</v>
      </c>
      <c r="G157" s="249" t="s">
        <v>193</v>
      </c>
      <c r="H157" s="250">
        <v>3</v>
      </c>
      <c r="I157" s="251"/>
      <c r="J157" s="252">
        <f>ROUND(I157*H157,2)</f>
        <v>0</v>
      </c>
      <c r="K157" s="248" t="s">
        <v>170</v>
      </c>
      <c r="L157" s="44"/>
      <c r="M157" s="253" t="s">
        <v>1</v>
      </c>
      <c r="N157" s="254" t="s">
        <v>43</v>
      </c>
      <c r="O157" s="94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57" t="s">
        <v>267</v>
      </c>
      <c r="AT157" s="257" t="s">
        <v>166</v>
      </c>
      <c r="AU157" s="257" t="s">
        <v>88</v>
      </c>
      <c r="AY157" s="18" t="s">
        <v>164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8" t="s">
        <v>86</v>
      </c>
      <c r="BK157" s="146">
        <f>ROUND(I157*H157,2)</f>
        <v>0</v>
      </c>
      <c r="BL157" s="18" t="s">
        <v>267</v>
      </c>
      <c r="BM157" s="257" t="s">
        <v>1054</v>
      </c>
    </row>
    <row r="158" s="2" customFormat="1" ht="24.15" customHeight="1">
      <c r="A158" s="41"/>
      <c r="B158" s="42"/>
      <c r="C158" s="246" t="s">
        <v>1055</v>
      </c>
      <c r="D158" s="246" t="s">
        <v>166</v>
      </c>
      <c r="E158" s="247" t="s">
        <v>1056</v>
      </c>
      <c r="F158" s="248" t="s">
        <v>1057</v>
      </c>
      <c r="G158" s="249" t="s">
        <v>193</v>
      </c>
      <c r="H158" s="250">
        <v>20</v>
      </c>
      <c r="I158" s="251"/>
      <c r="J158" s="252">
        <f>ROUND(I158*H158,2)</f>
        <v>0</v>
      </c>
      <c r="K158" s="248" t="s">
        <v>170</v>
      </c>
      <c r="L158" s="44"/>
      <c r="M158" s="253" t="s">
        <v>1</v>
      </c>
      <c r="N158" s="254" t="s">
        <v>43</v>
      </c>
      <c r="O158" s="94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57" t="s">
        <v>267</v>
      </c>
      <c r="AT158" s="257" t="s">
        <v>166</v>
      </c>
      <c r="AU158" s="257" t="s">
        <v>88</v>
      </c>
      <c r="AY158" s="18" t="s">
        <v>164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8" t="s">
        <v>86</v>
      </c>
      <c r="BK158" s="146">
        <f>ROUND(I158*H158,2)</f>
        <v>0</v>
      </c>
      <c r="BL158" s="18" t="s">
        <v>267</v>
      </c>
      <c r="BM158" s="257" t="s">
        <v>1058</v>
      </c>
    </row>
    <row r="159" s="2" customFormat="1" ht="21.75" customHeight="1">
      <c r="A159" s="41"/>
      <c r="B159" s="42"/>
      <c r="C159" s="246" t="s">
        <v>365</v>
      </c>
      <c r="D159" s="246" t="s">
        <v>166</v>
      </c>
      <c r="E159" s="247" t="s">
        <v>1059</v>
      </c>
      <c r="F159" s="248" t="s">
        <v>1060</v>
      </c>
      <c r="G159" s="249" t="s">
        <v>193</v>
      </c>
      <c r="H159" s="250">
        <v>15</v>
      </c>
      <c r="I159" s="251"/>
      <c r="J159" s="252">
        <f>ROUND(I159*H159,2)</f>
        <v>0</v>
      </c>
      <c r="K159" s="248" t="s">
        <v>170</v>
      </c>
      <c r="L159" s="44"/>
      <c r="M159" s="253" t="s">
        <v>1</v>
      </c>
      <c r="N159" s="254" t="s">
        <v>43</v>
      </c>
      <c r="O159" s="94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57" t="s">
        <v>267</v>
      </c>
      <c r="AT159" s="257" t="s">
        <v>166</v>
      </c>
      <c r="AU159" s="257" t="s">
        <v>88</v>
      </c>
      <c r="AY159" s="18" t="s">
        <v>164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8" t="s">
        <v>86</v>
      </c>
      <c r="BK159" s="146">
        <f>ROUND(I159*H159,2)</f>
        <v>0</v>
      </c>
      <c r="BL159" s="18" t="s">
        <v>267</v>
      </c>
      <c r="BM159" s="257" t="s">
        <v>1061</v>
      </c>
    </row>
    <row r="160" s="2" customFormat="1" ht="24.15" customHeight="1">
      <c r="A160" s="41"/>
      <c r="B160" s="42"/>
      <c r="C160" s="246" t="s">
        <v>1062</v>
      </c>
      <c r="D160" s="246" t="s">
        <v>166</v>
      </c>
      <c r="E160" s="247" t="s">
        <v>1063</v>
      </c>
      <c r="F160" s="248" t="s">
        <v>1064</v>
      </c>
      <c r="G160" s="249" t="s">
        <v>193</v>
      </c>
      <c r="H160" s="250">
        <v>2</v>
      </c>
      <c r="I160" s="251"/>
      <c r="J160" s="252">
        <f>ROUND(I160*H160,2)</f>
        <v>0</v>
      </c>
      <c r="K160" s="248" t="s">
        <v>170</v>
      </c>
      <c r="L160" s="44"/>
      <c r="M160" s="253" t="s">
        <v>1</v>
      </c>
      <c r="N160" s="254" t="s">
        <v>43</v>
      </c>
      <c r="O160" s="94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57" t="s">
        <v>267</v>
      </c>
      <c r="AT160" s="257" t="s">
        <v>166</v>
      </c>
      <c r="AU160" s="257" t="s">
        <v>88</v>
      </c>
      <c r="AY160" s="18" t="s">
        <v>164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8" t="s">
        <v>86</v>
      </c>
      <c r="BK160" s="146">
        <f>ROUND(I160*H160,2)</f>
        <v>0</v>
      </c>
      <c r="BL160" s="18" t="s">
        <v>267</v>
      </c>
      <c r="BM160" s="257" t="s">
        <v>1065</v>
      </c>
    </row>
    <row r="161" s="2" customFormat="1" ht="24.15" customHeight="1">
      <c r="A161" s="41"/>
      <c r="B161" s="42"/>
      <c r="C161" s="291" t="s">
        <v>1066</v>
      </c>
      <c r="D161" s="291" t="s">
        <v>393</v>
      </c>
      <c r="E161" s="292" t="s">
        <v>1067</v>
      </c>
      <c r="F161" s="293" t="s">
        <v>1068</v>
      </c>
      <c r="G161" s="294" t="s">
        <v>193</v>
      </c>
      <c r="H161" s="295">
        <v>2</v>
      </c>
      <c r="I161" s="296"/>
      <c r="J161" s="297">
        <f>ROUND(I161*H161,2)</f>
        <v>0</v>
      </c>
      <c r="K161" s="293" t="s">
        <v>1</v>
      </c>
      <c r="L161" s="298"/>
      <c r="M161" s="299" t="s">
        <v>1</v>
      </c>
      <c r="N161" s="300" t="s">
        <v>43</v>
      </c>
      <c r="O161" s="94"/>
      <c r="P161" s="255">
        <f>O161*H161</f>
        <v>0</v>
      </c>
      <c r="Q161" s="255">
        <v>0.0015200000000000001</v>
      </c>
      <c r="R161" s="255">
        <f>Q161*H161</f>
        <v>0.0030400000000000002</v>
      </c>
      <c r="S161" s="255">
        <v>0</v>
      </c>
      <c r="T161" s="256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57" t="s">
        <v>347</v>
      </c>
      <c r="AT161" s="257" t="s">
        <v>393</v>
      </c>
      <c r="AU161" s="257" t="s">
        <v>88</v>
      </c>
      <c r="AY161" s="18" t="s">
        <v>164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8" t="s">
        <v>86</v>
      </c>
      <c r="BK161" s="146">
        <f>ROUND(I161*H161,2)</f>
        <v>0</v>
      </c>
      <c r="BL161" s="18" t="s">
        <v>267</v>
      </c>
      <c r="BM161" s="257" t="s">
        <v>1069</v>
      </c>
    </row>
    <row r="162" s="2" customFormat="1" ht="16.5" customHeight="1">
      <c r="A162" s="41"/>
      <c r="B162" s="42"/>
      <c r="C162" s="291" t="s">
        <v>1070</v>
      </c>
      <c r="D162" s="291" t="s">
        <v>393</v>
      </c>
      <c r="E162" s="292" t="s">
        <v>1071</v>
      </c>
      <c r="F162" s="293" t="s">
        <v>1072</v>
      </c>
      <c r="G162" s="294" t="s">
        <v>193</v>
      </c>
      <c r="H162" s="295">
        <v>2</v>
      </c>
      <c r="I162" s="296"/>
      <c r="J162" s="297">
        <f>ROUND(I162*H162,2)</f>
        <v>0</v>
      </c>
      <c r="K162" s="293" t="s">
        <v>170</v>
      </c>
      <c r="L162" s="298"/>
      <c r="M162" s="299" t="s">
        <v>1</v>
      </c>
      <c r="N162" s="300" t="s">
        <v>43</v>
      </c>
      <c r="O162" s="94"/>
      <c r="P162" s="255">
        <f>O162*H162</f>
        <v>0</v>
      </c>
      <c r="Q162" s="255">
        <v>5.0000000000000002E-05</v>
      </c>
      <c r="R162" s="255">
        <f>Q162*H162</f>
        <v>0.00010000000000000001</v>
      </c>
      <c r="S162" s="255">
        <v>0</v>
      </c>
      <c r="T162" s="25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57" t="s">
        <v>347</v>
      </c>
      <c r="AT162" s="257" t="s">
        <v>393</v>
      </c>
      <c r="AU162" s="257" t="s">
        <v>88</v>
      </c>
      <c r="AY162" s="18" t="s">
        <v>164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8" t="s">
        <v>86</v>
      </c>
      <c r="BK162" s="146">
        <f>ROUND(I162*H162,2)</f>
        <v>0</v>
      </c>
      <c r="BL162" s="18" t="s">
        <v>267</v>
      </c>
      <c r="BM162" s="257" t="s">
        <v>1073</v>
      </c>
    </row>
    <row r="163" s="2" customFormat="1" ht="24.15" customHeight="1">
      <c r="A163" s="41"/>
      <c r="B163" s="42"/>
      <c r="C163" s="246" t="s">
        <v>1074</v>
      </c>
      <c r="D163" s="246" t="s">
        <v>166</v>
      </c>
      <c r="E163" s="247" t="s">
        <v>1075</v>
      </c>
      <c r="F163" s="248" t="s">
        <v>1076</v>
      </c>
      <c r="G163" s="249" t="s">
        <v>193</v>
      </c>
      <c r="H163" s="250">
        <v>2</v>
      </c>
      <c r="I163" s="251"/>
      <c r="J163" s="252">
        <f>ROUND(I163*H163,2)</f>
        <v>0</v>
      </c>
      <c r="K163" s="248" t="s">
        <v>170</v>
      </c>
      <c r="L163" s="44"/>
      <c r="M163" s="253" t="s">
        <v>1</v>
      </c>
      <c r="N163" s="254" t="s">
        <v>43</v>
      </c>
      <c r="O163" s="94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57" t="s">
        <v>267</v>
      </c>
      <c r="AT163" s="257" t="s">
        <v>166</v>
      </c>
      <c r="AU163" s="257" t="s">
        <v>88</v>
      </c>
      <c r="AY163" s="18" t="s">
        <v>164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8" t="s">
        <v>86</v>
      </c>
      <c r="BK163" s="146">
        <f>ROUND(I163*H163,2)</f>
        <v>0</v>
      </c>
      <c r="BL163" s="18" t="s">
        <v>267</v>
      </c>
      <c r="BM163" s="257" t="s">
        <v>1077</v>
      </c>
    </row>
    <row r="164" s="2" customFormat="1" ht="24.15" customHeight="1">
      <c r="A164" s="41"/>
      <c r="B164" s="42"/>
      <c r="C164" s="291" t="s">
        <v>1078</v>
      </c>
      <c r="D164" s="291" t="s">
        <v>393</v>
      </c>
      <c r="E164" s="292" t="s">
        <v>1079</v>
      </c>
      <c r="F164" s="293" t="s">
        <v>1080</v>
      </c>
      <c r="G164" s="294" t="s">
        <v>193</v>
      </c>
      <c r="H164" s="295">
        <v>2</v>
      </c>
      <c r="I164" s="296"/>
      <c r="J164" s="297">
        <f>ROUND(I164*H164,2)</f>
        <v>0</v>
      </c>
      <c r="K164" s="293" t="s">
        <v>170</v>
      </c>
      <c r="L164" s="298"/>
      <c r="M164" s="299" t="s">
        <v>1</v>
      </c>
      <c r="N164" s="300" t="s">
        <v>43</v>
      </c>
      <c r="O164" s="94"/>
      <c r="P164" s="255">
        <f>O164*H164</f>
        <v>0</v>
      </c>
      <c r="Q164" s="255">
        <v>0.00040000000000000002</v>
      </c>
      <c r="R164" s="255">
        <f>Q164*H164</f>
        <v>0.00080000000000000004</v>
      </c>
      <c r="S164" s="255">
        <v>0</v>
      </c>
      <c r="T164" s="256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57" t="s">
        <v>347</v>
      </c>
      <c r="AT164" s="257" t="s">
        <v>393</v>
      </c>
      <c r="AU164" s="257" t="s">
        <v>88</v>
      </c>
      <c r="AY164" s="18" t="s">
        <v>164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8" t="s">
        <v>86</v>
      </c>
      <c r="BK164" s="146">
        <f>ROUND(I164*H164,2)</f>
        <v>0</v>
      </c>
      <c r="BL164" s="18" t="s">
        <v>267</v>
      </c>
      <c r="BM164" s="257" t="s">
        <v>1081</v>
      </c>
    </row>
    <row r="165" s="2" customFormat="1" ht="24.15" customHeight="1">
      <c r="A165" s="41"/>
      <c r="B165" s="42"/>
      <c r="C165" s="246" t="s">
        <v>1082</v>
      </c>
      <c r="D165" s="246" t="s">
        <v>166</v>
      </c>
      <c r="E165" s="247" t="s">
        <v>1083</v>
      </c>
      <c r="F165" s="248" t="s">
        <v>1084</v>
      </c>
      <c r="G165" s="249" t="s">
        <v>193</v>
      </c>
      <c r="H165" s="250">
        <v>2</v>
      </c>
      <c r="I165" s="251"/>
      <c r="J165" s="252">
        <f>ROUND(I165*H165,2)</f>
        <v>0</v>
      </c>
      <c r="K165" s="248" t="s">
        <v>170</v>
      </c>
      <c r="L165" s="44"/>
      <c r="M165" s="253" t="s">
        <v>1</v>
      </c>
      <c r="N165" s="254" t="s">
        <v>43</v>
      </c>
      <c r="O165" s="94"/>
      <c r="P165" s="255">
        <f>O165*H165</f>
        <v>0</v>
      </c>
      <c r="Q165" s="255">
        <v>0</v>
      </c>
      <c r="R165" s="255">
        <f>Q165*H165</f>
        <v>0</v>
      </c>
      <c r="S165" s="255">
        <v>0</v>
      </c>
      <c r="T165" s="25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57" t="s">
        <v>267</v>
      </c>
      <c r="AT165" s="257" t="s">
        <v>166</v>
      </c>
      <c r="AU165" s="257" t="s">
        <v>88</v>
      </c>
      <c r="AY165" s="18" t="s">
        <v>164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8" t="s">
        <v>86</v>
      </c>
      <c r="BK165" s="146">
        <f>ROUND(I165*H165,2)</f>
        <v>0</v>
      </c>
      <c r="BL165" s="18" t="s">
        <v>267</v>
      </c>
      <c r="BM165" s="257" t="s">
        <v>1085</v>
      </c>
    </row>
    <row r="166" s="2" customFormat="1" ht="24.15" customHeight="1">
      <c r="A166" s="41"/>
      <c r="B166" s="42"/>
      <c r="C166" s="246" t="s">
        <v>1086</v>
      </c>
      <c r="D166" s="246" t="s">
        <v>166</v>
      </c>
      <c r="E166" s="247" t="s">
        <v>1087</v>
      </c>
      <c r="F166" s="248" t="s">
        <v>1088</v>
      </c>
      <c r="G166" s="249" t="s">
        <v>307</v>
      </c>
      <c r="H166" s="250">
        <v>10</v>
      </c>
      <c r="I166" s="251"/>
      <c r="J166" s="252">
        <f>ROUND(I166*H166,2)</f>
        <v>0</v>
      </c>
      <c r="K166" s="248" t="s">
        <v>170</v>
      </c>
      <c r="L166" s="44"/>
      <c r="M166" s="253" t="s">
        <v>1</v>
      </c>
      <c r="N166" s="254" t="s">
        <v>43</v>
      </c>
      <c r="O166" s="94"/>
      <c r="P166" s="255">
        <f>O166*H166</f>
        <v>0</v>
      </c>
      <c r="Q166" s="255">
        <v>0</v>
      </c>
      <c r="R166" s="255">
        <f>Q166*H166</f>
        <v>0</v>
      </c>
      <c r="S166" s="255">
        <v>0</v>
      </c>
      <c r="T166" s="256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57" t="s">
        <v>267</v>
      </c>
      <c r="AT166" s="257" t="s">
        <v>166</v>
      </c>
      <c r="AU166" s="257" t="s">
        <v>88</v>
      </c>
      <c r="AY166" s="18" t="s">
        <v>164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8" t="s">
        <v>86</v>
      </c>
      <c r="BK166" s="146">
        <f>ROUND(I166*H166,2)</f>
        <v>0</v>
      </c>
      <c r="BL166" s="18" t="s">
        <v>267</v>
      </c>
      <c r="BM166" s="257" t="s">
        <v>1089</v>
      </c>
    </row>
    <row r="167" s="2" customFormat="1" ht="16.5" customHeight="1">
      <c r="A167" s="41"/>
      <c r="B167" s="42"/>
      <c r="C167" s="291" t="s">
        <v>1090</v>
      </c>
      <c r="D167" s="291" t="s">
        <v>393</v>
      </c>
      <c r="E167" s="292" t="s">
        <v>1091</v>
      </c>
      <c r="F167" s="293" t="s">
        <v>1092</v>
      </c>
      <c r="G167" s="294" t="s">
        <v>673</v>
      </c>
      <c r="H167" s="295">
        <v>10</v>
      </c>
      <c r="I167" s="296"/>
      <c r="J167" s="297">
        <f>ROUND(I167*H167,2)</f>
        <v>0</v>
      </c>
      <c r="K167" s="293" t="s">
        <v>170</v>
      </c>
      <c r="L167" s="298"/>
      <c r="M167" s="299" t="s">
        <v>1</v>
      </c>
      <c r="N167" s="300" t="s">
        <v>43</v>
      </c>
      <c r="O167" s="94"/>
      <c r="P167" s="255">
        <f>O167*H167</f>
        <v>0</v>
      </c>
      <c r="Q167" s="255">
        <v>0.001</v>
      </c>
      <c r="R167" s="255">
        <f>Q167*H167</f>
        <v>0.01</v>
      </c>
      <c r="S167" s="255">
        <v>0</v>
      </c>
      <c r="T167" s="25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57" t="s">
        <v>347</v>
      </c>
      <c r="AT167" s="257" t="s">
        <v>393</v>
      </c>
      <c r="AU167" s="257" t="s">
        <v>88</v>
      </c>
      <c r="AY167" s="18" t="s">
        <v>164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8" t="s">
        <v>86</v>
      </c>
      <c r="BK167" s="146">
        <f>ROUND(I167*H167,2)</f>
        <v>0</v>
      </c>
      <c r="BL167" s="18" t="s">
        <v>267</v>
      </c>
      <c r="BM167" s="257" t="s">
        <v>1093</v>
      </c>
    </row>
    <row r="168" s="2" customFormat="1" ht="33" customHeight="1">
      <c r="A168" s="41"/>
      <c r="B168" s="42"/>
      <c r="C168" s="291" t="s">
        <v>1094</v>
      </c>
      <c r="D168" s="291" t="s">
        <v>393</v>
      </c>
      <c r="E168" s="292" t="s">
        <v>1095</v>
      </c>
      <c r="F168" s="293" t="s">
        <v>1096</v>
      </c>
      <c r="G168" s="294" t="s">
        <v>193</v>
      </c>
      <c r="H168" s="295">
        <v>10</v>
      </c>
      <c r="I168" s="296"/>
      <c r="J168" s="297">
        <f>ROUND(I168*H168,2)</f>
        <v>0</v>
      </c>
      <c r="K168" s="293" t="s">
        <v>170</v>
      </c>
      <c r="L168" s="298"/>
      <c r="M168" s="299" t="s">
        <v>1</v>
      </c>
      <c r="N168" s="300" t="s">
        <v>43</v>
      </c>
      <c r="O168" s="94"/>
      <c r="P168" s="255">
        <f>O168*H168</f>
        <v>0</v>
      </c>
      <c r="Q168" s="255">
        <v>0.001</v>
      </c>
      <c r="R168" s="255">
        <f>Q168*H168</f>
        <v>0.01</v>
      </c>
      <c r="S168" s="255">
        <v>0</v>
      </c>
      <c r="T168" s="256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57" t="s">
        <v>347</v>
      </c>
      <c r="AT168" s="257" t="s">
        <v>393</v>
      </c>
      <c r="AU168" s="257" t="s">
        <v>88</v>
      </c>
      <c r="AY168" s="18" t="s">
        <v>164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8" t="s">
        <v>86</v>
      </c>
      <c r="BK168" s="146">
        <f>ROUND(I168*H168,2)</f>
        <v>0</v>
      </c>
      <c r="BL168" s="18" t="s">
        <v>267</v>
      </c>
      <c r="BM168" s="257" t="s">
        <v>1097</v>
      </c>
    </row>
    <row r="169" s="2" customFormat="1" ht="16.5" customHeight="1">
      <c r="A169" s="41"/>
      <c r="B169" s="42"/>
      <c r="C169" s="246" t="s">
        <v>1098</v>
      </c>
      <c r="D169" s="246" t="s">
        <v>166</v>
      </c>
      <c r="E169" s="247" t="s">
        <v>1099</v>
      </c>
      <c r="F169" s="248" t="s">
        <v>1100</v>
      </c>
      <c r="G169" s="249" t="s">
        <v>193</v>
      </c>
      <c r="H169" s="250">
        <v>4</v>
      </c>
      <c r="I169" s="251"/>
      <c r="J169" s="252">
        <f>ROUND(I169*H169,2)</f>
        <v>0</v>
      </c>
      <c r="K169" s="248" t="s">
        <v>170</v>
      </c>
      <c r="L169" s="44"/>
      <c r="M169" s="253" t="s">
        <v>1</v>
      </c>
      <c r="N169" s="254" t="s">
        <v>43</v>
      </c>
      <c r="O169" s="94"/>
      <c r="P169" s="255">
        <f>O169*H169</f>
        <v>0</v>
      </c>
      <c r="Q169" s="255">
        <v>0</v>
      </c>
      <c r="R169" s="255">
        <f>Q169*H169</f>
        <v>0</v>
      </c>
      <c r="S169" s="255">
        <v>0</v>
      </c>
      <c r="T169" s="256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57" t="s">
        <v>267</v>
      </c>
      <c r="AT169" s="257" t="s">
        <v>166</v>
      </c>
      <c r="AU169" s="257" t="s">
        <v>88</v>
      </c>
      <c r="AY169" s="18" t="s">
        <v>164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8" t="s">
        <v>86</v>
      </c>
      <c r="BK169" s="146">
        <f>ROUND(I169*H169,2)</f>
        <v>0</v>
      </c>
      <c r="BL169" s="18" t="s">
        <v>267</v>
      </c>
      <c r="BM169" s="257" t="s">
        <v>1101</v>
      </c>
    </row>
    <row r="170" s="2" customFormat="1" ht="16.5" customHeight="1">
      <c r="A170" s="41"/>
      <c r="B170" s="42"/>
      <c r="C170" s="291" t="s">
        <v>1102</v>
      </c>
      <c r="D170" s="291" t="s">
        <v>393</v>
      </c>
      <c r="E170" s="292" t="s">
        <v>1103</v>
      </c>
      <c r="F170" s="293" t="s">
        <v>1104</v>
      </c>
      <c r="G170" s="294" t="s">
        <v>193</v>
      </c>
      <c r="H170" s="295">
        <v>4</v>
      </c>
      <c r="I170" s="296"/>
      <c r="J170" s="297">
        <f>ROUND(I170*H170,2)</f>
        <v>0</v>
      </c>
      <c r="K170" s="293" t="s">
        <v>170</v>
      </c>
      <c r="L170" s="298"/>
      <c r="M170" s="299" t="s">
        <v>1</v>
      </c>
      <c r="N170" s="300" t="s">
        <v>43</v>
      </c>
      <c r="O170" s="94"/>
      <c r="P170" s="255">
        <f>O170*H170</f>
        <v>0</v>
      </c>
      <c r="Q170" s="255">
        <v>0.00023000000000000001</v>
      </c>
      <c r="R170" s="255">
        <f>Q170*H170</f>
        <v>0.00092000000000000003</v>
      </c>
      <c r="S170" s="255">
        <v>0</v>
      </c>
      <c r="T170" s="256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57" t="s">
        <v>347</v>
      </c>
      <c r="AT170" s="257" t="s">
        <v>393</v>
      </c>
      <c r="AU170" s="257" t="s">
        <v>88</v>
      </c>
      <c r="AY170" s="18" t="s">
        <v>164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8" t="s">
        <v>86</v>
      </c>
      <c r="BK170" s="146">
        <f>ROUND(I170*H170,2)</f>
        <v>0</v>
      </c>
      <c r="BL170" s="18" t="s">
        <v>267</v>
      </c>
      <c r="BM170" s="257" t="s">
        <v>1105</v>
      </c>
    </row>
    <row r="171" s="2" customFormat="1" ht="16.5" customHeight="1">
      <c r="A171" s="41"/>
      <c r="B171" s="42"/>
      <c r="C171" s="246" t="s">
        <v>1106</v>
      </c>
      <c r="D171" s="246" t="s">
        <v>166</v>
      </c>
      <c r="E171" s="247" t="s">
        <v>1107</v>
      </c>
      <c r="F171" s="248" t="s">
        <v>1108</v>
      </c>
      <c r="G171" s="249" t="s">
        <v>193</v>
      </c>
      <c r="H171" s="250">
        <v>2</v>
      </c>
      <c r="I171" s="251"/>
      <c r="J171" s="252">
        <f>ROUND(I171*H171,2)</f>
        <v>0</v>
      </c>
      <c r="K171" s="248" t="s">
        <v>170</v>
      </c>
      <c r="L171" s="44"/>
      <c r="M171" s="253" t="s">
        <v>1</v>
      </c>
      <c r="N171" s="254" t="s">
        <v>43</v>
      </c>
      <c r="O171" s="94"/>
      <c r="P171" s="255">
        <f>O171*H171</f>
        <v>0</v>
      </c>
      <c r="Q171" s="255">
        <v>0</v>
      </c>
      <c r="R171" s="255">
        <f>Q171*H171</f>
        <v>0</v>
      </c>
      <c r="S171" s="255">
        <v>0</v>
      </c>
      <c r="T171" s="256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57" t="s">
        <v>267</v>
      </c>
      <c r="AT171" s="257" t="s">
        <v>166</v>
      </c>
      <c r="AU171" s="257" t="s">
        <v>88</v>
      </c>
      <c r="AY171" s="18" t="s">
        <v>164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8" t="s">
        <v>86</v>
      </c>
      <c r="BK171" s="146">
        <f>ROUND(I171*H171,2)</f>
        <v>0</v>
      </c>
      <c r="BL171" s="18" t="s">
        <v>267</v>
      </c>
      <c r="BM171" s="257" t="s">
        <v>1109</v>
      </c>
    </row>
    <row r="172" s="2" customFormat="1" ht="16.5" customHeight="1">
      <c r="A172" s="41"/>
      <c r="B172" s="42"/>
      <c r="C172" s="291" t="s">
        <v>1110</v>
      </c>
      <c r="D172" s="291" t="s">
        <v>393</v>
      </c>
      <c r="E172" s="292" t="s">
        <v>1111</v>
      </c>
      <c r="F172" s="293" t="s">
        <v>1112</v>
      </c>
      <c r="G172" s="294" t="s">
        <v>193</v>
      </c>
      <c r="H172" s="295">
        <v>2</v>
      </c>
      <c r="I172" s="296"/>
      <c r="J172" s="297">
        <f>ROUND(I172*H172,2)</f>
        <v>0</v>
      </c>
      <c r="K172" s="293" t="s">
        <v>170</v>
      </c>
      <c r="L172" s="298"/>
      <c r="M172" s="299" t="s">
        <v>1</v>
      </c>
      <c r="N172" s="300" t="s">
        <v>43</v>
      </c>
      <c r="O172" s="94"/>
      <c r="P172" s="255">
        <f>O172*H172</f>
        <v>0</v>
      </c>
      <c r="Q172" s="255">
        <v>0.0040000000000000001</v>
      </c>
      <c r="R172" s="255">
        <f>Q172*H172</f>
        <v>0.0080000000000000002</v>
      </c>
      <c r="S172" s="255">
        <v>0</v>
      </c>
      <c r="T172" s="25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57" t="s">
        <v>347</v>
      </c>
      <c r="AT172" s="257" t="s">
        <v>393</v>
      </c>
      <c r="AU172" s="257" t="s">
        <v>88</v>
      </c>
      <c r="AY172" s="18" t="s">
        <v>164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8" t="s">
        <v>86</v>
      </c>
      <c r="BK172" s="146">
        <f>ROUND(I172*H172,2)</f>
        <v>0</v>
      </c>
      <c r="BL172" s="18" t="s">
        <v>267</v>
      </c>
      <c r="BM172" s="257" t="s">
        <v>1113</v>
      </c>
    </row>
    <row r="173" s="2" customFormat="1" ht="37.8" customHeight="1">
      <c r="A173" s="41"/>
      <c r="B173" s="42"/>
      <c r="C173" s="291" t="s">
        <v>1114</v>
      </c>
      <c r="D173" s="291" t="s">
        <v>393</v>
      </c>
      <c r="E173" s="292" t="s">
        <v>1115</v>
      </c>
      <c r="F173" s="293" t="s">
        <v>1116</v>
      </c>
      <c r="G173" s="294" t="s">
        <v>193</v>
      </c>
      <c r="H173" s="295">
        <v>2</v>
      </c>
      <c r="I173" s="296"/>
      <c r="J173" s="297">
        <f>ROUND(I173*H173,2)</f>
        <v>0</v>
      </c>
      <c r="K173" s="293" t="s">
        <v>170</v>
      </c>
      <c r="L173" s="298"/>
      <c r="M173" s="299" t="s">
        <v>1</v>
      </c>
      <c r="N173" s="300" t="s">
        <v>43</v>
      </c>
      <c r="O173" s="94"/>
      <c r="P173" s="255">
        <f>O173*H173</f>
        <v>0</v>
      </c>
      <c r="Q173" s="255">
        <v>0.0020999999999999999</v>
      </c>
      <c r="R173" s="255">
        <f>Q173*H173</f>
        <v>0.0041999999999999997</v>
      </c>
      <c r="S173" s="255">
        <v>0</v>
      </c>
      <c r="T173" s="256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57" t="s">
        <v>347</v>
      </c>
      <c r="AT173" s="257" t="s">
        <v>393</v>
      </c>
      <c r="AU173" s="257" t="s">
        <v>88</v>
      </c>
      <c r="AY173" s="18" t="s">
        <v>164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8" t="s">
        <v>86</v>
      </c>
      <c r="BK173" s="146">
        <f>ROUND(I173*H173,2)</f>
        <v>0</v>
      </c>
      <c r="BL173" s="18" t="s">
        <v>267</v>
      </c>
      <c r="BM173" s="257" t="s">
        <v>1117</v>
      </c>
    </row>
    <row r="174" s="2" customFormat="1" ht="16.5" customHeight="1">
      <c r="A174" s="41"/>
      <c r="B174" s="42"/>
      <c r="C174" s="291" t="s">
        <v>1118</v>
      </c>
      <c r="D174" s="291" t="s">
        <v>393</v>
      </c>
      <c r="E174" s="292" t="s">
        <v>1119</v>
      </c>
      <c r="F174" s="293" t="s">
        <v>1120</v>
      </c>
      <c r="G174" s="294" t="s">
        <v>193</v>
      </c>
      <c r="H174" s="295">
        <v>2</v>
      </c>
      <c r="I174" s="296"/>
      <c r="J174" s="297">
        <f>ROUND(I174*H174,2)</f>
        <v>0</v>
      </c>
      <c r="K174" s="293" t="s">
        <v>170</v>
      </c>
      <c r="L174" s="298"/>
      <c r="M174" s="299" t="s">
        <v>1</v>
      </c>
      <c r="N174" s="300" t="s">
        <v>43</v>
      </c>
      <c r="O174" s="94"/>
      <c r="P174" s="255">
        <f>O174*H174</f>
        <v>0</v>
      </c>
      <c r="Q174" s="255">
        <v>0.00042999999999999999</v>
      </c>
      <c r="R174" s="255">
        <f>Q174*H174</f>
        <v>0.00085999999999999998</v>
      </c>
      <c r="S174" s="255">
        <v>0</v>
      </c>
      <c r="T174" s="25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57" t="s">
        <v>347</v>
      </c>
      <c r="AT174" s="257" t="s">
        <v>393</v>
      </c>
      <c r="AU174" s="257" t="s">
        <v>88</v>
      </c>
      <c r="AY174" s="18" t="s">
        <v>164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8" t="s">
        <v>86</v>
      </c>
      <c r="BK174" s="146">
        <f>ROUND(I174*H174,2)</f>
        <v>0</v>
      </c>
      <c r="BL174" s="18" t="s">
        <v>267</v>
      </c>
      <c r="BM174" s="257" t="s">
        <v>1121</v>
      </c>
    </row>
    <row r="175" s="2" customFormat="1" ht="24.15" customHeight="1">
      <c r="A175" s="41"/>
      <c r="B175" s="42"/>
      <c r="C175" s="246" t="s">
        <v>1122</v>
      </c>
      <c r="D175" s="246" t="s">
        <v>166</v>
      </c>
      <c r="E175" s="247" t="s">
        <v>1123</v>
      </c>
      <c r="F175" s="248" t="s">
        <v>1124</v>
      </c>
      <c r="G175" s="249" t="s">
        <v>193</v>
      </c>
      <c r="H175" s="250">
        <v>1</v>
      </c>
      <c r="I175" s="251"/>
      <c r="J175" s="252">
        <f>ROUND(I175*H175,2)</f>
        <v>0</v>
      </c>
      <c r="K175" s="248" t="s">
        <v>170</v>
      </c>
      <c r="L175" s="44"/>
      <c r="M175" s="253" t="s">
        <v>1</v>
      </c>
      <c r="N175" s="254" t="s">
        <v>43</v>
      </c>
      <c r="O175" s="94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57" t="s">
        <v>267</v>
      </c>
      <c r="AT175" s="257" t="s">
        <v>166</v>
      </c>
      <c r="AU175" s="257" t="s">
        <v>88</v>
      </c>
      <c r="AY175" s="18" t="s">
        <v>164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8" t="s">
        <v>86</v>
      </c>
      <c r="BK175" s="146">
        <f>ROUND(I175*H175,2)</f>
        <v>0</v>
      </c>
      <c r="BL175" s="18" t="s">
        <v>267</v>
      </c>
      <c r="BM175" s="257" t="s">
        <v>1125</v>
      </c>
    </row>
    <row r="176" s="2" customFormat="1" ht="21.75" customHeight="1">
      <c r="A176" s="41"/>
      <c r="B176" s="42"/>
      <c r="C176" s="246" t="s">
        <v>1126</v>
      </c>
      <c r="D176" s="246" t="s">
        <v>166</v>
      </c>
      <c r="E176" s="247" t="s">
        <v>1127</v>
      </c>
      <c r="F176" s="248" t="s">
        <v>1128</v>
      </c>
      <c r="G176" s="249" t="s">
        <v>307</v>
      </c>
      <c r="H176" s="250">
        <v>40</v>
      </c>
      <c r="I176" s="251"/>
      <c r="J176" s="252">
        <f>ROUND(I176*H176,2)</f>
        <v>0</v>
      </c>
      <c r="K176" s="248" t="s">
        <v>170</v>
      </c>
      <c r="L176" s="44"/>
      <c r="M176" s="253" t="s">
        <v>1</v>
      </c>
      <c r="N176" s="254" t="s">
        <v>43</v>
      </c>
      <c r="O176" s="94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57" t="s">
        <v>267</v>
      </c>
      <c r="AT176" s="257" t="s">
        <v>166</v>
      </c>
      <c r="AU176" s="257" t="s">
        <v>88</v>
      </c>
      <c r="AY176" s="18" t="s">
        <v>164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8" t="s">
        <v>86</v>
      </c>
      <c r="BK176" s="146">
        <f>ROUND(I176*H176,2)</f>
        <v>0</v>
      </c>
      <c r="BL176" s="18" t="s">
        <v>267</v>
      </c>
      <c r="BM176" s="257" t="s">
        <v>1129</v>
      </c>
    </row>
    <row r="177" s="2" customFormat="1" ht="16.5" customHeight="1">
      <c r="A177" s="41"/>
      <c r="B177" s="42"/>
      <c r="C177" s="291" t="s">
        <v>1130</v>
      </c>
      <c r="D177" s="291" t="s">
        <v>393</v>
      </c>
      <c r="E177" s="292" t="s">
        <v>1131</v>
      </c>
      <c r="F177" s="293" t="s">
        <v>1132</v>
      </c>
      <c r="G177" s="294" t="s">
        <v>307</v>
      </c>
      <c r="H177" s="295">
        <v>40</v>
      </c>
      <c r="I177" s="296"/>
      <c r="J177" s="297">
        <f>ROUND(I177*H177,2)</f>
        <v>0</v>
      </c>
      <c r="K177" s="293" t="s">
        <v>1</v>
      </c>
      <c r="L177" s="298"/>
      <c r="M177" s="299" t="s">
        <v>1</v>
      </c>
      <c r="N177" s="300" t="s">
        <v>43</v>
      </c>
      <c r="O177" s="94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57" t="s">
        <v>347</v>
      </c>
      <c r="AT177" s="257" t="s">
        <v>393</v>
      </c>
      <c r="AU177" s="257" t="s">
        <v>88</v>
      </c>
      <c r="AY177" s="18" t="s">
        <v>164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8" t="s">
        <v>86</v>
      </c>
      <c r="BK177" s="146">
        <f>ROUND(I177*H177,2)</f>
        <v>0</v>
      </c>
      <c r="BL177" s="18" t="s">
        <v>267</v>
      </c>
      <c r="BM177" s="257" t="s">
        <v>1133</v>
      </c>
    </row>
    <row r="178" s="2" customFormat="1" ht="16.5" customHeight="1">
      <c r="A178" s="41"/>
      <c r="B178" s="42"/>
      <c r="C178" s="291" t="s">
        <v>1134</v>
      </c>
      <c r="D178" s="291" t="s">
        <v>393</v>
      </c>
      <c r="E178" s="292" t="s">
        <v>1135</v>
      </c>
      <c r="F178" s="293" t="s">
        <v>1136</v>
      </c>
      <c r="G178" s="294" t="s">
        <v>193</v>
      </c>
      <c r="H178" s="295">
        <v>40</v>
      </c>
      <c r="I178" s="296"/>
      <c r="J178" s="297">
        <f>ROUND(I178*H178,2)</f>
        <v>0</v>
      </c>
      <c r="K178" s="293" t="s">
        <v>1</v>
      </c>
      <c r="L178" s="298"/>
      <c r="M178" s="299" t="s">
        <v>1</v>
      </c>
      <c r="N178" s="300" t="s">
        <v>43</v>
      </c>
      <c r="O178" s="94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57" t="s">
        <v>347</v>
      </c>
      <c r="AT178" s="257" t="s">
        <v>393</v>
      </c>
      <c r="AU178" s="257" t="s">
        <v>88</v>
      </c>
      <c r="AY178" s="18" t="s">
        <v>164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8" t="s">
        <v>86</v>
      </c>
      <c r="BK178" s="146">
        <f>ROUND(I178*H178,2)</f>
        <v>0</v>
      </c>
      <c r="BL178" s="18" t="s">
        <v>267</v>
      </c>
      <c r="BM178" s="257" t="s">
        <v>1137</v>
      </c>
    </row>
    <row r="179" s="2" customFormat="1" ht="16.5" customHeight="1">
      <c r="A179" s="41"/>
      <c r="B179" s="42"/>
      <c r="C179" s="291" t="s">
        <v>1138</v>
      </c>
      <c r="D179" s="291" t="s">
        <v>393</v>
      </c>
      <c r="E179" s="292" t="s">
        <v>1139</v>
      </c>
      <c r="F179" s="293" t="s">
        <v>1140</v>
      </c>
      <c r="G179" s="294" t="s">
        <v>193</v>
      </c>
      <c r="H179" s="295">
        <v>20</v>
      </c>
      <c r="I179" s="296"/>
      <c r="J179" s="297">
        <f>ROUND(I179*H179,2)</f>
        <v>0</v>
      </c>
      <c r="K179" s="293" t="s">
        <v>1</v>
      </c>
      <c r="L179" s="298"/>
      <c r="M179" s="299" t="s">
        <v>1</v>
      </c>
      <c r="N179" s="300" t="s">
        <v>43</v>
      </c>
      <c r="O179" s="94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57" t="s">
        <v>347</v>
      </c>
      <c r="AT179" s="257" t="s">
        <v>393</v>
      </c>
      <c r="AU179" s="257" t="s">
        <v>88</v>
      </c>
      <c r="AY179" s="18" t="s">
        <v>164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8" t="s">
        <v>86</v>
      </c>
      <c r="BK179" s="146">
        <f>ROUND(I179*H179,2)</f>
        <v>0</v>
      </c>
      <c r="BL179" s="18" t="s">
        <v>267</v>
      </c>
      <c r="BM179" s="257" t="s">
        <v>1141</v>
      </c>
    </row>
    <row r="180" s="2" customFormat="1" ht="33" customHeight="1">
      <c r="A180" s="41"/>
      <c r="B180" s="42"/>
      <c r="C180" s="246" t="s">
        <v>1142</v>
      </c>
      <c r="D180" s="246" t="s">
        <v>166</v>
      </c>
      <c r="E180" s="247" t="s">
        <v>1143</v>
      </c>
      <c r="F180" s="248" t="s">
        <v>1144</v>
      </c>
      <c r="G180" s="249" t="s">
        <v>193</v>
      </c>
      <c r="H180" s="250">
        <v>7</v>
      </c>
      <c r="I180" s="251"/>
      <c r="J180" s="252">
        <f>ROUND(I180*H180,2)</f>
        <v>0</v>
      </c>
      <c r="K180" s="248" t="s">
        <v>170</v>
      </c>
      <c r="L180" s="44"/>
      <c r="M180" s="253" t="s">
        <v>1</v>
      </c>
      <c r="N180" s="254" t="s">
        <v>43</v>
      </c>
      <c r="O180" s="94"/>
      <c r="P180" s="255">
        <f>O180*H180</f>
        <v>0</v>
      </c>
      <c r="Q180" s="255">
        <v>3.0000000000000001E-05</v>
      </c>
      <c r="R180" s="255">
        <f>Q180*H180</f>
        <v>0.00021000000000000001</v>
      </c>
      <c r="S180" s="255">
        <v>0</v>
      </c>
      <c r="T180" s="25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57" t="s">
        <v>267</v>
      </c>
      <c r="AT180" s="257" t="s">
        <v>166</v>
      </c>
      <c r="AU180" s="257" t="s">
        <v>88</v>
      </c>
      <c r="AY180" s="18" t="s">
        <v>164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8" t="s">
        <v>86</v>
      </c>
      <c r="BK180" s="146">
        <f>ROUND(I180*H180,2)</f>
        <v>0</v>
      </c>
      <c r="BL180" s="18" t="s">
        <v>267</v>
      </c>
      <c r="BM180" s="257" t="s">
        <v>1145</v>
      </c>
    </row>
    <row r="181" s="2" customFormat="1" ht="24.15" customHeight="1">
      <c r="A181" s="41"/>
      <c r="B181" s="42"/>
      <c r="C181" s="246" t="s">
        <v>398</v>
      </c>
      <c r="D181" s="246" t="s">
        <v>166</v>
      </c>
      <c r="E181" s="247" t="s">
        <v>1146</v>
      </c>
      <c r="F181" s="248" t="s">
        <v>1147</v>
      </c>
      <c r="G181" s="249" t="s">
        <v>193</v>
      </c>
      <c r="H181" s="250">
        <v>1</v>
      </c>
      <c r="I181" s="251"/>
      <c r="J181" s="252">
        <f>ROUND(I181*H181,2)</f>
        <v>0</v>
      </c>
      <c r="K181" s="248" t="s">
        <v>1</v>
      </c>
      <c r="L181" s="44"/>
      <c r="M181" s="253" t="s">
        <v>1</v>
      </c>
      <c r="N181" s="254" t="s">
        <v>43</v>
      </c>
      <c r="O181" s="94"/>
      <c r="P181" s="255">
        <f>O181*H181</f>
        <v>0</v>
      </c>
      <c r="Q181" s="255">
        <v>0</v>
      </c>
      <c r="R181" s="255">
        <f>Q181*H181</f>
        <v>0</v>
      </c>
      <c r="S181" s="255">
        <v>0</v>
      </c>
      <c r="T181" s="256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57" t="s">
        <v>267</v>
      </c>
      <c r="AT181" s="257" t="s">
        <v>166</v>
      </c>
      <c r="AU181" s="257" t="s">
        <v>88</v>
      </c>
      <c r="AY181" s="18" t="s">
        <v>164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8" t="s">
        <v>86</v>
      </c>
      <c r="BK181" s="146">
        <f>ROUND(I181*H181,2)</f>
        <v>0</v>
      </c>
      <c r="BL181" s="18" t="s">
        <v>267</v>
      </c>
      <c r="BM181" s="257" t="s">
        <v>1148</v>
      </c>
    </row>
    <row r="182" s="2" customFormat="1" ht="24.15" customHeight="1">
      <c r="A182" s="41"/>
      <c r="B182" s="42"/>
      <c r="C182" s="291" t="s">
        <v>404</v>
      </c>
      <c r="D182" s="291" t="s">
        <v>393</v>
      </c>
      <c r="E182" s="292" t="s">
        <v>1149</v>
      </c>
      <c r="F182" s="293" t="s">
        <v>1150</v>
      </c>
      <c r="G182" s="294" t="s">
        <v>1</v>
      </c>
      <c r="H182" s="295">
        <v>1</v>
      </c>
      <c r="I182" s="296"/>
      <c r="J182" s="297">
        <f>ROUND(I182*H182,2)</f>
        <v>0</v>
      </c>
      <c r="K182" s="293" t="s">
        <v>1</v>
      </c>
      <c r="L182" s="298"/>
      <c r="M182" s="299" t="s">
        <v>1</v>
      </c>
      <c r="N182" s="300" t="s">
        <v>43</v>
      </c>
      <c r="O182" s="94"/>
      <c r="P182" s="255">
        <f>O182*H182</f>
        <v>0</v>
      </c>
      <c r="Q182" s="255">
        <v>0</v>
      </c>
      <c r="R182" s="255">
        <f>Q182*H182</f>
        <v>0</v>
      </c>
      <c r="S182" s="255">
        <v>0</v>
      </c>
      <c r="T182" s="256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57" t="s">
        <v>347</v>
      </c>
      <c r="AT182" s="257" t="s">
        <v>393</v>
      </c>
      <c r="AU182" s="257" t="s">
        <v>88</v>
      </c>
      <c r="AY182" s="18" t="s">
        <v>164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8" t="s">
        <v>86</v>
      </c>
      <c r="BK182" s="146">
        <f>ROUND(I182*H182,2)</f>
        <v>0</v>
      </c>
      <c r="BL182" s="18" t="s">
        <v>267</v>
      </c>
      <c r="BM182" s="257" t="s">
        <v>1151</v>
      </c>
    </row>
    <row r="183" s="2" customFormat="1" ht="24.15" customHeight="1">
      <c r="A183" s="41"/>
      <c r="B183" s="42"/>
      <c r="C183" s="246" t="s">
        <v>581</v>
      </c>
      <c r="D183" s="246" t="s">
        <v>166</v>
      </c>
      <c r="E183" s="247" t="s">
        <v>1152</v>
      </c>
      <c r="F183" s="248" t="s">
        <v>1153</v>
      </c>
      <c r="G183" s="249" t="s">
        <v>193</v>
      </c>
      <c r="H183" s="250">
        <v>2</v>
      </c>
      <c r="I183" s="251"/>
      <c r="J183" s="252">
        <f>ROUND(I183*H183,2)</f>
        <v>0</v>
      </c>
      <c r="K183" s="248" t="s">
        <v>170</v>
      </c>
      <c r="L183" s="44"/>
      <c r="M183" s="253" t="s">
        <v>1</v>
      </c>
      <c r="N183" s="254" t="s">
        <v>43</v>
      </c>
      <c r="O183" s="94"/>
      <c r="P183" s="255">
        <f>O183*H183</f>
        <v>0</v>
      </c>
      <c r="Q183" s="255">
        <v>0</v>
      </c>
      <c r="R183" s="255">
        <f>Q183*H183</f>
        <v>0</v>
      </c>
      <c r="S183" s="255">
        <v>0</v>
      </c>
      <c r="T183" s="25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57" t="s">
        <v>267</v>
      </c>
      <c r="AT183" s="257" t="s">
        <v>166</v>
      </c>
      <c r="AU183" s="257" t="s">
        <v>88</v>
      </c>
      <c r="AY183" s="18" t="s">
        <v>164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8" t="s">
        <v>86</v>
      </c>
      <c r="BK183" s="146">
        <f>ROUND(I183*H183,2)</f>
        <v>0</v>
      </c>
      <c r="BL183" s="18" t="s">
        <v>267</v>
      </c>
      <c r="BM183" s="257" t="s">
        <v>1154</v>
      </c>
    </row>
    <row r="184" s="2" customFormat="1" ht="21.75" customHeight="1">
      <c r="A184" s="41"/>
      <c r="B184" s="42"/>
      <c r="C184" s="291" t="s">
        <v>587</v>
      </c>
      <c r="D184" s="291" t="s">
        <v>393</v>
      </c>
      <c r="E184" s="292" t="s">
        <v>1155</v>
      </c>
      <c r="F184" s="293" t="s">
        <v>1156</v>
      </c>
      <c r="G184" s="294" t="s">
        <v>193</v>
      </c>
      <c r="H184" s="295">
        <v>2</v>
      </c>
      <c r="I184" s="296"/>
      <c r="J184" s="297">
        <f>ROUND(I184*H184,2)</f>
        <v>0</v>
      </c>
      <c r="K184" s="293" t="s">
        <v>1</v>
      </c>
      <c r="L184" s="298"/>
      <c r="M184" s="299" t="s">
        <v>1</v>
      </c>
      <c r="N184" s="300" t="s">
        <v>43</v>
      </c>
      <c r="O184" s="94"/>
      <c r="P184" s="255">
        <f>O184*H184</f>
        <v>0</v>
      </c>
      <c r="Q184" s="255">
        <v>0.00051999999999999995</v>
      </c>
      <c r="R184" s="255">
        <f>Q184*H184</f>
        <v>0.0010399999999999999</v>
      </c>
      <c r="S184" s="255">
        <v>0</v>
      </c>
      <c r="T184" s="256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57" t="s">
        <v>347</v>
      </c>
      <c r="AT184" s="257" t="s">
        <v>393</v>
      </c>
      <c r="AU184" s="257" t="s">
        <v>88</v>
      </c>
      <c r="AY184" s="18" t="s">
        <v>164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8" t="s">
        <v>86</v>
      </c>
      <c r="BK184" s="146">
        <f>ROUND(I184*H184,2)</f>
        <v>0</v>
      </c>
      <c r="BL184" s="18" t="s">
        <v>267</v>
      </c>
      <c r="BM184" s="257" t="s">
        <v>1157</v>
      </c>
    </row>
    <row r="185" s="2" customFormat="1" ht="37.8" customHeight="1">
      <c r="A185" s="41"/>
      <c r="B185" s="42"/>
      <c r="C185" s="246" t="s">
        <v>1158</v>
      </c>
      <c r="D185" s="246" t="s">
        <v>166</v>
      </c>
      <c r="E185" s="247" t="s">
        <v>1159</v>
      </c>
      <c r="F185" s="248" t="s">
        <v>1160</v>
      </c>
      <c r="G185" s="249" t="s">
        <v>193</v>
      </c>
      <c r="H185" s="250">
        <v>4</v>
      </c>
      <c r="I185" s="251"/>
      <c r="J185" s="252">
        <f>ROUND(I185*H185,2)</f>
        <v>0</v>
      </c>
      <c r="K185" s="248" t="s">
        <v>170</v>
      </c>
      <c r="L185" s="44"/>
      <c r="M185" s="253" t="s">
        <v>1</v>
      </c>
      <c r="N185" s="254" t="s">
        <v>43</v>
      </c>
      <c r="O185" s="94"/>
      <c r="P185" s="255">
        <f>O185*H185</f>
        <v>0</v>
      </c>
      <c r="Q185" s="255">
        <v>0</v>
      </c>
      <c r="R185" s="255">
        <f>Q185*H185</f>
        <v>0</v>
      </c>
      <c r="S185" s="255">
        <v>0</v>
      </c>
      <c r="T185" s="256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57" t="s">
        <v>267</v>
      </c>
      <c r="AT185" s="257" t="s">
        <v>166</v>
      </c>
      <c r="AU185" s="257" t="s">
        <v>88</v>
      </c>
      <c r="AY185" s="18" t="s">
        <v>164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8" t="s">
        <v>86</v>
      </c>
      <c r="BK185" s="146">
        <f>ROUND(I185*H185,2)</f>
        <v>0</v>
      </c>
      <c r="BL185" s="18" t="s">
        <v>267</v>
      </c>
      <c r="BM185" s="257" t="s">
        <v>1161</v>
      </c>
    </row>
    <row r="186" s="2" customFormat="1" ht="24.15" customHeight="1">
      <c r="A186" s="41"/>
      <c r="B186" s="42"/>
      <c r="C186" s="246" t="s">
        <v>599</v>
      </c>
      <c r="D186" s="246" t="s">
        <v>166</v>
      </c>
      <c r="E186" s="247" t="s">
        <v>1162</v>
      </c>
      <c r="F186" s="248" t="s">
        <v>1163</v>
      </c>
      <c r="G186" s="249" t="s">
        <v>193</v>
      </c>
      <c r="H186" s="250">
        <v>4</v>
      </c>
      <c r="I186" s="251"/>
      <c r="J186" s="252">
        <f>ROUND(I186*H186,2)</f>
        <v>0</v>
      </c>
      <c r="K186" s="248" t="s">
        <v>170</v>
      </c>
      <c r="L186" s="44"/>
      <c r="M186" s="253" t="s">
        <v>1</v>
      </c>
      <c r="N186" s="254" t="s">
        <v>43</v>
      </c>
      <c r="O186" s="94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57" t="s">
        <v>267</v>
      </c>
      <c r="AT186" s="257" t="s">
        <v>166</v>
      </c>
      <c r="AU186" s="257" t="s">
        <v>88</v>
      </c>
      <c r="AY186" s="18" t="s">
        <v>164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8" t="s">
        <v>86</v>
      </c>
      <c r="BK186" s="146">
        <f>ROUND(I186*H186,2)</f>
        <v>0</v>
      </c>
      <c r="BL186" s="18" t="s">
        <v>267</v>
      </c>
      <c r="BM186" s="257" t="s">
        <v>1164</v>
      </c>
    </row>
    <row r="187" s="12" customFormat="1" ht="22.8" customHeight="1">
      <c r="A187" s="12"/>
      <c r="B187" s="231"/>
      <c r="C187" s="232"/>
      <c r="D187" s="233" t="s">
        <v>77</v>
      </c>
      <c r="E187" s="244" t="s">
        <v>1165</v>
      </c>
      <c r="F187" s="244" t="s">
        <v>1166</v>
      </c>
      <c r="G187" s="232"/>
      <c r="H187" s="232"/>
      <c r="I187" s="235"/>
      <c r="J187" s="245">
        <f>BK187</f>
        <v>0</v>
      </c>
      <c r="K187" s="232"/>
      <c r="L187" s="236"/>
      <c r="M187" s="237"/>
      <c r="N187" s="238"/>
      <c r="O187" s="238"/>
      <c r="P187" s="239">
        <f>SUM(P188:P189)</f>
        <v>0</v>
      </c>
      <c r="Q187" s="238"/>
      <c r="R187" s="239">
        <f>SUM(R188:R189)</f>
        <v>0</v>
      </c>
      <c r="S187" s="238"/>
      <c r="T187" s="240">
        <f>SUM(T188:T189)</f>
        <v>0.00020000000000000001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1" t="s">
        <v>88</v>
      </c>
      <c r="AT187" s="242" t="s">
        <v>77</v>
      </c>
      <c r="AU187" s="242" t="s">
        <v>86</v>
      </c>
      <c r="AY187" s="241" t="s">
        <v>164</v>
      </c>
      <c r="BK187" s="243">
        <f>SUM(BK188:BK189)</f>
        <v>0</v>
      </c>
    </row>
    <row r="188" s="2" customFormat="1" ht="16.5" customHeight="1">
      <c r="A188" s="41"/>
      <c r="B188" s="42"/>
      <c r="C188" s="246" t="s">
        <v>1167</v>
      </c>
      <c r="D188" s="246" t="s">
        <v>166</v>
      </c>
      <c r="E188" s="247" t="s">
        <v>1168</v>
      </c>
      <c r="F188" s="248" t="s">
        <v>1169</v>
      </c>
      <c r="G188" s="249" t="s">
        <v>193</v>
      </c>
      <c r="H188" s="250">
        <v>1</v>
      </c>
      <c r="I188" s="251"/>
      <c r="J188" s="252">
        <f>ROUND(I188*H188,2)</f>
        <v>0</v>
      </c>
      <c r="K188" s="248" t="s">
        <v>170</v>
      </c>
      <c r="L188" s="44"/>
      <c r="M188" s="253" t="s">
        <v>1</v>
      </c>
      <c r="N188" s="254" t="s">
        <v>43</v>
      </c>
      <c r="O188" s="94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57" t="s">
        <v>267</v>
      </c>
      <c r="AT188" s="257" t="s">
        <v>166</v>
      </c>
      <c r="AU188" s="257" t="s">
        <v>88</v>
      </c>
      <c r="AY188" s="18" t="s">
        <v>164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8" t="s">
        <v>86</v>
      </c>
      <c r="BK188" s="146">
        <f>ROUND(I188*H188,2)</f>
        <v>0</v>
      </c>
      <c r="BL188" s="18" t="s">
        <v>267</v>
      </c>
      <c r="BM188" s="257" t="s">
        <v>1170</v>
      </c>
    </row>
    <row r="189" s="2" customFormat="1" ht="16.5" customHeight="1">
      <c r="A189" s="41"/>
      <c r="B189" s="42"/>
      <c r="C189" s="246" t="s">
        <v>1171</v>
      </c>
      <c r="D189" s="246" t="s">
        <v>166</v>
      </c>
      <c r="E189" s="247" t="s">
        <v>1172</v>
      </c>
      <c r="F189" s="248" t="s">
        <v>1173</v>
      </c>
      <c r="G189" s="249" t="s">
        <v>193</v>
      </c>
      <c r="H189" s="250">
        <v>1</v>
      </c>
      <c r="I189" s="251"/>
      <c r="J189" s="252">
        <f>ROUND(I189*H189,2)</f>
        <v>0</v>
      </c>
      <c r="K189" s="248" t="s">
        <v>170</v>
      </c>
      <c r="L189" s="44"/>
      <c r="M189" s="253" t="s">
        <v>1</v>
      </c>
      <c r="N189" s="254" t="s">
        <v>43</v>
      </c>
      <c r="O189" s="94"/>
      <c r="P189" s="255">
        <f>O189*H189</f>
        <v>0</v>
      </c>
      <c r="Q189" s="255">
        <v>0</v>
      </c>
      <c r="R189" s="255">
        <f>Q189*H189</f>
        <v>0</v>
      </c>
      <c r="S189" s="255">
        <v>0.00020000000000000001</v>
      </c>
      <c r="T189" s="256">
        <f>S189*H189</f>
        <v>0.00020000000000000001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57" t="s">
        <v>267</v>
      </c>
      <c r="AT189" s="257" t="s">
        <v>166</v>
      </c>
      <c r="AU189" s="257" t="s">
        <v>88</v>
      </c>
      <c r="AY189" s="18" t="s">
        <v>164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8" t="s">
        <v>86</v>
      </c>
      <c r="BK189" s="146">
        <f>ROUND(I189*H189,2)</f>
        <v>0</v>
      </c>
      <c r="BL189" s="18" t="s">
        <v>267</v>
      </c>
      <c r="BM189" s="257" t="s">
        <v>1174</v>
      </c>
    </row>
    <row r="190" s="12" customFormat="1" ht="25.92" customHeight="1">
      <c r="A190" s="12"/>
      <c r="B190" s="231"/>
      <c r="C190" s="232"/>
      <c r="D190" s="233" t="s">
        <v>77</v>
      </c>
      <c r="E190" s="234" t="s">
        <v>393</v>
      </c>
      <c r="F190" s="234" t="s">
        <v>809</v>
      </c>
      <c r="G190" s="232"/>
      <c r="H190" s="232"/>
      <c r="I190" s="235"/>
      <c r="J190" s="211">
        <f>BK190</f>
        <v>0</v>
      </c>
      <c r="K190" s="232"/>
      <c r="L190" s="236"/>
      <c r="M190" s="237"/>
      <c r="N190" s="238"/>
      <c r="O190" s="238"/>
      <c r="P190" s="239">
        <f>P191+P196</f>
        <v>0</v>
      </c>
      <c r="Q190" s="238"/>
      <c r="R190" s="239">
        <f>R191+R196</f>
        <v>0.014230000000000001</v>
      </c>
      <c r="S190" s="238"/>
      <c r="T190" s="240">
        <f>T191+T196</f>
        <v>0.019299999999999998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41" t="s">
        <v>180</v>
      </c>
      <c r="AT190" s="242" t="s">
        <v>77</v>
      </c>
      <c r="AU190" s="242" t="s">
        <v>78</v>
      </c>
      <c r="AY190" s="241" t="s">
        <v>164</v>
      </c>
      <c r="BK190" s="243">
        <f>BK191+BK196</f>
        <v>0</v>
      </c>
    </row>
    <row r="191" s="12" customFormat="1" ht="22.8" customHeight="1">
      <c r="A191" s="12"/>
      <c r="B191" s="231"/>
      <c r="C191" s="232"/>
      <c r="D191" s="233" t="s">
        <v>77</v>
      </c>
      <c r="E191" s="244" t="s">
        <v>810</v>
      </c>
      <c r="F191" s="244" t="s">
        <v>811</v>
      </c>
      <c r="G191" s="232"/>
      <c r="H191" s="232"/>
      <c r="I191" s="235"/>
      <c r="J191" s="245">
        <f>BK191</f>
        <v>0</v>
      </c>
      <c r="K191" s="232"/>
      <c r="L191" s="236"/>
      <c r="M191" s="237"/>
      <c r="N191" s="238"/>
      <c r="O191" s="238"/>
      <c r="P191" s="239">
        <f>SUM(P192:P195)</f>
        <v>0</v>
      </c>
      <c r="Q191" s="238"/>
      <c r="R191" s="239">
        <f>SUM(R192:R195)</f>
        <v>0</v>
      </c>
      <c r="S191" s="238"/>
      <c r="T191" s="240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41" t="s">
        <v>180</v>
      </c>
      <c r="AT191" s="242" t="s">
        <v>77</v>
      </c>
      <c r="AU191" s="242" t="s">
        <v>86</v>
      </c>
      <c r="AY191" s="241" t="s">
        <v>164</v>
      </c>
      <c r="BK191" s="243">
        <f>SUM(BK192:BK195)</f>
        <v>0</v>
      </c>
    </row>
    <row r="192" s="2" customFormat="1" ht="24.15" customHeight="1">
      <c r="A192" s="41"/>
      <c r="B192" s="42"/>
      <c r="C192" s="246" t="s">
        <v>1175</v>
      </c>
      <c r="D192" s="246" t="s">
        <v>166</v>
      </c>
      <c r="E192" s="247" t="s">
        <v>1176</v>
      </c>
      <c r="F192" s="248" t="s">
        <v>1177</v>
      </c>
      <c r="G192" s="249" t="s">
        <v>193</v>
      </c>
      <c r="H192" s="250">
        <v>10</v>
      </c>
      <c r="I192" s="251"/>
      <c r="J192" s="252">
        <f>ROUND(I192*H192,2)</f>
        <v>0</v>
      </c>
      <c r="K192" s="248" t="s">
        <v>170</v>
      </c>
      <c r="L192" s="44"/>
      <c r="M192" s="253" t="s">
        <v>1</v>
      </c>
      <c r="N192" s="254" t="s">
        <v>43</v>
      </c>
      <c r="O192" s="94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57" t="s">
        <v>530</v>
      </c>
      <c r="AT192" s="257" t="s">
        <v>166</v>
      </c>
      <c r="AU192" s="257" t="s">
        <v>88</v>
      </c>
      <c r="AY192" s="18" t="s">
        <v>164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8" t="s">
        <v>86</v>
      </c>
      <c r="BK192" s="146">
        <f>ROUND(I192*H192,2)</f>
        <v>0</v>
      </c>
      <c r="BL192" s="18" t="s">
        <v>530</v>
      </c>
      <c r="BM192" s="257" t="s">
        <v>1178</v>
      </c>
    </row>
    <row r="193" s="2" customFormat="1" ht="24.15" customHeight="1">
      <c r="A193" s="41"/>
      <c r="B193" s="42"/>
      <c r="C193" s="246" t="s">
        <v>1179</v>
      </c>
      <c r="D193" s="246" t="s">
        <v>166</v>
      </c>
      <c r="E193" s="247" t="s">
        <v>1180</v>
      </c>
      <c r="F193" s="248" t="s">
        <v>1181</v>
      </c>
      <c r="G193" s="249" t="s">
        <v>193</v>
      </c>
      <c r="H193" s="250">
        <v>20</v>
      </c>
      <c r="I193" s="251"/>
      <c r="J193" s="252">
        <f>ROUND(I193*H193,2)</f>
        <v>0</v>
      </c>
      <c r="K193" s="248" t="s">
        <v>170</v>
      </c>
      <c r="L193" s="44"/>
      <c r="M193" s="253" t="s">
        <v>1</v>
      </c>
      <c r="N193" s="254" t="s">
        <v>43</v>
      </c>
      <c r="O193" s="94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57" t="s">
        <v>530</v>
      </c>
      <c r="AT193" s="257" t="s">
        <v>166</v>
      </c>
      <c r="AU193" s="257" t="s">
        <v>88</v>
      </c>
      <c r="AY193" s="18" t="s">
        <v>164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8" t="s">
        <v>86</v>
      </c>
      <c r="BK193" s="146">
        <f>ROUND(I193*H193,2)</f>
        <v>0</v>
      </c>
      <c r="BL193" s="18" t="s">
        <v>530</v>
      </c>
      <c r="BM193" s="257" t="s">
        <v>1182</v>
      </c>
    </row>
    <row r="194" s="2" customFormat="1" ht="24.15" customHeight="1">
      <c r="A194" s="41"/>
      <c r="B194" s="42"/>
      <c r="C194" s="246" t="s">
        <v>1183</v>
      </c>
      <c r="D194" s="246" t="s">
        <v>166</v>
      </c>
      <c r="E194" s="247" t="s">
        <v>1184</v>
      </c>
      <c r="F194" s="248" t="s">
        <v>1185</v>
      </c>
      <c r="G194" s="249" t="s">
        <v>193</v>
      </c>
      <c r="H194" s="250">
        <v>10</v>
      </c>
      <c r="I194" s="251"/>
      <c r="J194" s="252">
        <f>ROUND(I194*H194,2)</f>
        <v>0</v>
      </c>
      <c r="K194" s="248" t="s">
        <v>170</v>
      </c>
      <c r="L194" s="44"/>
      <c r="M194" s="253" t="s">
        <v>1</v>
      </c>
      <c r="N194" s="254" t="s">
        <v>43</v>
      </c>
      <c r="O194" s="94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57" t="s">
        <v>530</v>
      </c>
      <c r="AT194" s="257" t="s">
        <v>166</v>
      </c>
      <c r="AU194" s="257" t="s">
        <v>88</v>
      </c>
      <c r="AY194" s="18" t="s">
        <v>164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8" t="s">
        <v>86</v>
      </c>
      <c r="BK194" s="146">
        <f>ROUND(I194*H194,2)</f>
        <v>0</v>
      </c>
      <c r="BL194" s="18" t="s">
        <v>530</v>
      </c>
      <c r="BM194" s="257" t="s">
        <v>1186</v>
      </c>
    </row>
    <row r="195" s="2" customFormat="1" ht="37.8" customHeight="1">
      <c r="A195" s="41"/>
      <c r="B195" s="42"/>
      <c r="C195" s="246" t="s">
        <v>1187</v>
      </c>
      <c r="D195" s="246" t="s">
        <v>166</v>
      </c>
      <c r="E195" s="247" t="s">
        <v>1188</v>
      </c>
      <c r="F195" s="248" t="s">
        <v>1189</v>
      </c>
      <c r="G195" s="249" t="s">
        <v>307</v>
      </c>
      <c r="H195" s="250">
        <v>2</v>
      </c>
      <c r="I195" s="251"/>
      <c r="J195" s="252">
        <f>ROUND(I195*H195,2)</f>
        <v>0</v>
      </c>
      <c r="K195" s="248" t="s">
        <v>170</v>
      </c>
      <c r="L195" s="44"/>
      <c r="M195" s="253" t="s">
        <v>1</v>
      </c>
      <c r="N195" s="254" t="s">
        <v>43</v>
      </c>
      <c r="O195" s="94"/>
      <c r="P195" s="255">
        <f>O195*H195</f>
        <v>0</v>
      </c>
      <c r="Q195" s="255">
        <v>0</v>
      </c>
      <c r="R195" s="255">
        <f>Q195*H195</f>
        <v>0</v>
      </c>
      <c r="S195" s="255">
        <v>0</v>
      </c>
      <c r="T195" s="256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57" t="s">
        <v>530</v>
      </c>
      <c r="AT195" s="257" t="s">
        <v>166</v>
      </c>
      <c r="AU195" s="257" t="s">
        <v>88</v>
      </c>
      <c r="AY195" s="18" t="s">
        <v>164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8" t="s">
        <v>86</v>
      </c>
      <c r="BK195" s="146">
        <f>ROUND(I195*H195,2)</f>
        <v>0</v>
      </c>
      <c r="BL195" s="18" t="s">
        <v>530</v>
      </c>
      <c r="BM195" s="257" t="s">
        <v>1190</v>
      </c>
    </row>
    <row r="196" s="12" customFormat="1" ht="22.8" customHeight="1">
      <c r="A196" s="12"/>
      <c r="B196" s="231"/>
      <c r="C196" s="232"/>
      <c r="D196" s="233" t="s">
        <v>77</v>
      </c>
      <c r="E196" s="244" t="s">
        <v>1191</v>
      </c>
      <c r="F196" s="244" t="s">
        <v>1192</v>
      </c>
      <c r="G196" s="232"/>
      <c r="H196" s="232"/>
      <c r="I196" s="235"/>
      <c r="J196" s="245">
        <f>BK196</f>
        <v>0</v>
      </c>
      <c r="K196" s="232"/>
      <c r="L196" s="236"/>
      <c r="M196" s="237"/>
      <c r="N196" s="238"/>
      <c r="O196" s="238"/>
      <c r="P196" s="239">
        <f>SUM(P197:P199)</f>
        <v>0</v>
      </c>
      <c r="Q196" s="238"/>
      <c r="R196" s="239">
        <f>SUM(R197:R199)</f>
        <v>0.014230000000000001</v>
      </c>
      <c r="S196" s="238"/>
      <c r="T196" s="240">
        <f>SUM(T197:T199)</f>
        <v>0.019299999999999998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1" t="s">
        <v>180</v>
      </c>
      <c r="AT196" s="242" t="s">
        <v>77</v>
      </c>
      <c r="AU196" s="242" t="s">
        <v>86</v>
      </c>
      <c r="AY196" s="241" t="s">
        <v>164</v>
      </c>
      <c r="BK196" s="243">
        <f>SUM(BK197:BK199)</f>
        <v>0</v>
      </c>
    </row>
    <row r="197" s="2" customFormat="1" ht="24.15" customHeight="1">
      <c r="A197" s="41"/>
      <c r="B197" s="42"/>
      <c r="C197" s="246" t="s">
        <v>1193</v>
      </c>
      <c r="D197" s="246" t="s">
        <v>166</v>
      </c>
      <c r="E197" s="247" t="s">
        <v>1194</v>
      </c>
      <c r="F197" s="248" t="s">
        <v>1195</v>
      </c>
      <c r="G197" s="249" t="s">
        <v>193</v>
      </c>
      <c r="H197" s="250">
        <v>5</v>
      </c>
      <c r="I197" s="251"/>
      <c r="J197" s="252">
        <f>ROUND(I197*H197,2)</f>
        <v>0</v>
      </c>
      <c r="K197" s="248" t="s">
        <v>170</v>
      </c>
      <c r="L197" s="44"/>
      <c r="M197" s="253" t="s">
        <v>1</v>
      </c>
      <c r="N197" s="254" t="s">
        <v>43</v>
      </c>
      <c r="O197" s="94"/>
      <c r="P197" s="255">
        <f>O197*H197</f>
        <v>0</v>
      </c>
      <c r="Q197" s="255">
        <v>0</v>
      </c>
      <c r="R197" s="255">
        <f>Q197*H197</f>
        <v>0</v>
      </c>
      <c r="S197" s="255">
        <v>0.00085999999999999998</v>
      </c>
      <c r="T197" s="256">
        <f>S197*H197</f>
        <v>0.0043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57" t="s">
        <v>267</v>
      </c>
      <c r="AT197" s="257" t="s">
        <v>166</v>
      </c>
      <c r="AU197" s="257" t="s">
        <v>88</v>
      </c>
      <c r="AY197" s="18" t="s">
        <v>164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8" t="s">
        <v>86</v>
      </c>
      <c r="BK197" s="146">
        <f>ROUND(I197*H197,2)</f>
        <v>0</v>
      </c>
      <c r="BL197" s="18" t="s">
        <v>267</v>
      </c>
      <c r="BM197" s="257" t="s">
        <v>1196</v>
      </c>
    </row>
    <row r="198" s="2" customFormat="1" ht="24.15" customHeight="1">
      <c r="A198" s="41"/>
      <c r="B198" s="42"/>
      <c r="C198" s="291" t="s">
        <v>1197</v>
      </c>
      <c r="D198" s="291" t="s">
        <v>393</v>
      </c>
      <c r="E198" s="292" t="s">
        <v>1198</v>
      </c>
      <c r="F198" s="293" t="s">
        <v>1199</v>
      </c>
      <c r="G198" s="294" t="s">
        <v>1200</v>
      </c>
      <c r="H198" s="295">
        <v>4</v>
      </c>
      <c r="I198" s="296"/>
      <c r="J198" s="297">
        <f>ROUND(I198*H198,2)</f>
        <v>0</v>
      </c>
      <c r="K198" s="293" t="s">
        <v>170</v>
      </c>
      <c r="L198" s="298"/>
      <c r="M198" s="299" t="s">
        <v>1</v>
      </c>
      <c r="N198" s="300" t="s">
        <v>43</v>
      </c>
      <c r="O198" s="94"/>
      <c r="P198" s="255">
        <f>O198*H198</f>
        <v>0</v>
      </c>
      <c r="Q198" s="255">
        <v>0.0035200000000000001</v>
      </c>
      <c r="R198" s="255">
        <f>Q198*H198</f>
        <v>0.014080000000000001</v>
      </c>
      <c r="S198" s="255">
        <v>0</v>
      </c>
      <c r="T198" s="256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57" t="s">
        <v>347</v>
      </c>
      <c r="AT198" s="257" t="s">
        <v>393</v>
      </c>
      <c r="AU198" s="257" t="s">
        <v>88</v>
      </c>
      <c r="AY198" s="18" t="s">
        <v>164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8" t="s">
        <v>86</v>
      </c>
      <c r="BK198" s="146">
        <f>ROUND(I198*H198,2)</f>
        <v>0</v>
      </c>
      <c r="BL198" s="18" t="s">
        <v>267</v>
      </c>
      <c r="BM198" s="257" t="s">
        <v>1201</v>
      </c>
    </row>
    <row r="199" s="2" customFormat="1" ht="24.15" customHeight="1">
      <c r="A199" s="41"/>
      <c r="B199" s="42"/>
      <c r="C199" s="246" t="s">
        <v>1202</v>
      </c>
      <c r="D199" s="246" t="s">
        <v>166</v>
      </c>
      <c r="E199" s="247" t="s">
        <v>1203</v>
      </c>
      <c r="F199" s="248" t="s">
        <v>1204</v>
      </c>
      <c r="G199" s="249" t="s">
        <v>307</v>
      </c>
      <c r="H199" s="250">
        <v>5</v>
      </c>
      <c r="I199" s="251"/>
      <c r="J199" s="252">
        <f>ROUND(I199*H199,2)</f>
        <v>0</v>
      </c>
      <c r="K199" s="248" t="s">
        <v>170</v>
      </c>
      <c r="L199" s="44"/>
      <c r="M199" s="253" t="s">
        <v>1</v>
      </c>
      <c r="N199" s="254" t="s">
        <v>43</v>
      </c>
      <c r="O199" s="94"/>
      <c r="P199" s="255">
        <f>O199*H199</f>
        <v>0</v>
      </c>
      <c r="Q199" s="255">
        <v>3.0000000000000001E-05</v>
      </c>
      <c r="R199" s="255">
        <f>Q199*H199</f>
        <v>0.00015000000000000001</v>
      </c>
      <c r="S199" s="255">
        <v>0.0030000000000000001</v>
      </c>
      <c r="T199" s="256">
        <f>S199*H199</f>
        <v>0.014999999999999999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57" t="s">
        <v>530</v>
      </c>
      <c r="AT199" s="257" t="s">
        <v>166</v>
      </c>
      <c r="AU199" s="257" t="s">
        <v>88</v>
      </c>
      <c r="AY199" s="18" t="s">
        <v>164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8" t="s">
        <v>86</v>
      </c>
      <c r="BK199" s="146">
        <f>ROUND(I199*H199,2)</f>
        <v>0</v>
      </c>
      <c r="BL199" s="18" t="s">
        <v>530</v>
      </c>
      <c r="BM199" s="257" t="s">
        <v>1205</v>
      </c>
    </row>
    <row r="200" s="2" customFormat="1" ht="49.92" customHeight="1">
      <c r="A200" s="41"/>
      <c r="B200" s="42"/>
      <c r="C200" s="43"/>
      <c r="D200" s="43"/>
      <c r="E200" s="234" t="s">
        <v>842</v>
      </c>
      <c r="F200" s="234" t="s">
        <v>843</v>
      </c>
      <c r="G200" s="43"/>
      <c r="H200" s="43"/>
      <c r="I200" s="43"/>
      <c r="J200" s="211">
        <f>BK200</f>
        <v>0</v>
      </c>
      <c r="K200" s="43"/>
      <c r="L200" s="44"/>
      <c r="M200" s="313"/>
      <c r="N200" s="314"/>
      <c r="O200" s="94"/>
      <c r="P200" s="94"/>
      <c r="Q200" s="94"/>
      <c r="R200" s="94"/>
      <c r="S200" s="94"/>
      <c r="T200" s="95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8" t="s">
        <v>77</v>
      </c>
      <c r="AU200" s="18" t="s">
        <v>78</v>
      </c>
      <c r="AY200" s="18" t="s">
        <v>844</v>
      </c>
      <c r="BK200" s="146">
        <f>SUM(BK201:BK203)</f>
        <v>0</v>
      </c>
    </row>
    <row r="201" s="2" customFormat="1" ht="16.32" customHeight="1">
      <c r="A201" s="41"/>
      <c r="B201" s="42"/>
      <c r="C201" s="315" t="s">
        <v>1</v>
      </c>
      <c r="D201" s="315" t="s">
        <v>166</v>
      </c>
      <c r="E201" s="316" t="s">
        <v>1</v>
      </c>
      <c r="F201" s="317" t="s">
        <v>1</v>
      </c>
      <c r="G201" s="318" t="s">
        <v>1</v>
      </c>
      <c r="H201" s="319"/>
      <c r="I201" s="320"/>
      <c r="J201" s="321">
        <f>BK201</f>
        <v>0</v>
      </c>
      <c r="K201" s="322"/>
      <c r="L201" s="44"/>
      <c r="M201" s="323" t="s">
        <v>1</v>
      </c>
      <c r="N201" s="324" t="s">
        <v>43</v>
      </c>
      <c r="O201" s="94"/>
      <c r="P201" s="94"/>
      <c r="Q201" s="94"/>
      <c r="R201" s="94"/>
      <c r="S201" s="94"/>
      <c r="T201" s="95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18" t="s">
        <v>844</v>
      </c>
      <c r="AU201" s="18" t="s">
        <v>86</v>
      </c>
      <c r="AY201" s="18" t="s">
        <v>844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8" t="s">
        <v>86</v>
      </c>
      <c r="BK201" s="146">
        <f>I201*H201</f>
        <v>0</v>
      </c>
    </row>
    <row r="202" s="2" customFormat="1" ht="16.32" customHeight="1">
      <c r="A202" s="41"/>
      <c r="B202" s="42"/>
      <c r="C202" s="315" t="s">
        <v>1</v>
      </c>
      <c r="D202" s="315" t="s">
        <v>166</v>
      </c>
      <c r="E202" s="316" t="s">
        <v>1</v>
      </c>
      <c r="F202" s="317" t="s">
        <v>1</v>
      </c>
      <c r="G202" s="318" t="s">
        <v>1</v>
      </c>
      <c r="H202" s="319"/>
      <c r="I202" s="320"/>
      <c r="J202" s="321">
        <f>BK202</f>
        <v>0</v>
      </c>
      <c r="K202" s="322"/>
      <c r="L202" s="44"/>
      <c r="M202" s="323" t="s">
        <v>1</v>
      </c>
      <c r="N202" s="324" t="s">
        <v>43</v>
      </c>
      <c r="O202" s="94"/>
      <c r="P202" s="94"/>
      <c r="Q202" s="94"/>
      <c r="R202" s="94"/>
      <c r="S202" s="94"/>
      <c r="T202" s="95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18" t="s">
        <v>844</v>
      </c>
      <c r="AU202" s="18" t="s">
        <v>86</v>
      </c>
      <c r="AY202" s="18" t="s">
        <v>844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8" t="s">
        <v>86</v>
      </c>
      <c r="BK202" s="146">
        <f>I202*H202</f>
        <v>0</v>
      </c>
    </row>
    <row r="203" s="2" customFormat="1" ht="16.32" customHeight="1">
      <c r="A203" s="41"/>
      <c r="B203" s="42"/>
      <c r="C203" s="315" t="s">
        <v>1</v>
      </c>
      <c r="D203" s="315" t="s">
        <v>166</v>
      </c>
      <c r="E203" s="316" t="s">
        <v>1</v>
      </c>
      <c r="F203" s="317" t="s">
        <v>1</v>
      </c>
      <c r="G203" s="318" t="s">
        <v>1</v>
      </c>
      <c r="H203" s="319"/>
      <c r="I203" s="320"/>
      <c r="J203" s="321">
        <f>BK203</f>
        <v>0</v>
      </c>
      <c r="K203" s="322"/>
      <c r="L203" s="44"/>
      <c r="M203" s="323" t="s">
        <v>1</v>
      </c>
      <c r="N203" s="324" t="s">
        <v>43</v>
      </c>
      <c r="O203" s="325"/>
      <c r="P203" s="325"/>
      <c r="Q203" s="325"/>
      <c r="R203" s="325"/>
      <c r="S203" s="325"/>
      <c r="T203" s="326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8" t="s">
        <v>844</v>
      </c>
      <c r="AU203" s="18" t="s">
        <v>86</v>
      </c>
      <c r="AY203" s="18" t="s">
        <v>844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8" t="s">
        <v>86</v>
      </c>
      <c r="BK203" s="146">
        <f>I203*H203</f>
        <v>0</v>
      </c>
    </row>
    <row r="204" s="2" customFormat="1" ht="6.96" customHeight="1">
      <c r="A204" s="41"/>
      <c r="B204" s="69"/>
      <c r="C204" s="70"/>
      <c r="D204" s="70"/>
      <c r="E204" s="70"/>
      <c r="F204" s="70"/>
      <c r="G204" s="70"/>
      <c r="H204" s="70"/>
      <c r="I204" s="70"/>
      <c r="J204" s="70"/>
      <c r="K204" s="70"/>
      <c r="L204" s="44"/>
      <c r="M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</row>
  </sheetData>
  <sheetProtection sheet="1" autoFilter="0" formatColumns="0" formatRows="0" objects="1" scenarios="1" spinCount="100000" saltValue="wNvVsTRL2/QEvMijlyxXmRINZpQ5elZyy8Kdhy6foWgruVPIKiPF2izEHFhM6znXpPFOxOc9wAEqzM0/2IraBA==" hashValue="aXy6rpFDLPP1A1s+7N8+w0jxqHevg4Yjet/Pmkw+zjCeU00LY+A52eNqXA8XmPgl73uam0lnw8+VD7sXh/Zuwg==" algorithmName="SHA-512" password="CC35"/>
  <autoFilter ref="C132:K203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dataValidations count="2">
    <dataValidation type="list" allowBlank="1" showInputMessage="1" showErrorMessage="1" error="Povoleny jsou hodnoty K, M." sqref="D201:D204">
      <formula1>"K, M"</formula1>
    </dataValidation>
    <dataValidation type="list" allowBlank="1" showInputMessage="1" showErrorMessage="1" error="Povoleny jsou hodnoty základní, snížená, zákl. přenesená, sníž. přenesená, nulová." sqref="N201:N204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88</v>
      </c>
    </row>
    <row r="4" s="1" customFormat="1" ht="24.96" customHeight="1">
      <c r="B4" s="21"/>
      <c r="D4" s="156" t="s">
        <v>110</v>
      </c>
      <c r="L4" s="21"/>
      <c r="M4" s="157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16</v>
      </c>
      <c r="L6" s="21"/>
    </row>
    <row r="7" s="1" customFormat="1" ht="26.25" customHeight="1">
      <c r="B7" s="21"/>
      <c r="E7" s="159" t="str">
        <f>'Rekapitulace stavby'!K6</f>
        <v>Nový magistrát - modernizace systému chlazení a souvisejících profesí</v>
      </c>
      <c r="F7" s="158"/>
      <c r="G7" s="158"/>
      <c r="H7" s="158"/>
      <c r="L7" s="21"/>
    </row>
    <row r="8" s="2" customFormat="1" ht="12" customHeight="1">
      <c r="A8" s="41"/>
      <c r="B8" s="44"/>
      <c r="C8" s="41"/>
      <c r="D8" s="158" t="s">
        <v>111</v>
      </c>
      <c r="E8" s="41"/>
      <c r="F8" s="41"/>
      <c r="G8" s="41"/>
      <c r="H8" s="41"/>
      <c r="I8" s="41"/>
      <c r="J8" s="41"/>
      <c r="K8" s="41"/>
      <c r="L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60" t="s">
        <v>1206</v>
      </c>
      <c r="F9" s="41"/>
      <c r="G9" s="41"/>
      <c r="H9" s="41"/>
      <c r="I9" s="41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41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58" t="s">
        <v>18</v>
      </c>
      <c r="E11" s="41"/>
      <c r="F11" s="161" t="s">
        <v>1</v>
      </c>
      <c r="G11" s="41"/>
      <c r="H11" s="41"/>
      <c r="I11" s="158" t="s">
        <v>19</v>
      </c>
      <c r="J11" s="161" t="s">
        <v>1</v>
      </c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58" t="s">
        <v>20</v>
      </c>
      <c r="E12" s="41"/>
      <c r="F12" s="161" t="s">
        <v>21</v>
      </c>
      <c r="G12" s="41"/>
      <c r="H12" s="41"/>
      <c r="I12" s="158" t="s">
        <v>22</v>
      </c>
      <c r="J12" s="162" t="str">
        <f>'Rekapitulace stavby'!AN8</f>
        <v>15. 5. 2023</v>
      </c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58" t="s">
        <v>24</v>
      </c>
      <c r="E14" s="41"/>
      <c r="F14" s="41"/>
      <c r="G14" s="41"/>
      <c r="H14" s="41"/>
      <c r="I14" s="158" t="s">
        <v>25</v>
      </c>
      <c r="J14" s="161" t="s">
        <v>1</v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61" t="s">
        <v>26</v>
      </c>
      <c r="F15" s="41"/>
      <c r="G15" s="41"/>
      <c r="H15" s="41"/>
      <c r="I15" s="158" t="s">
        <v>27</v>
      </c>
      <c r="J15" s="161" t="s">
        <v>1</v>
      </c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58" t="s">
        <v>28</v>
      </c>
      <c r="E17" s="41"/>
      <c r="F17" s="41"/>
      <c r="G17" s="41"/>
      <c r="H17" s="41"/>
      <c r="I17" s="158" t="s">
        <v>25</v>
      </c>
      <c r="J17" s="34" t="str">
        <f>'Rekapitulace stavby'!AN13</f>
        <v>Vyplň údaj</v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4" t="str">
        <f>'Rekapitulace stavby'!E14</f>
        <v>Vyplň údaj</v>
      </c>
      <c r="F18" s="161"/>
      <c r="G18" s="161"/>
      <c r="H18" s="161"/>
      <c r="I18" s="158" t="s">
        <v>27</v>
      </c>
      <c r="J18" s="34" t="str">
        <f>'Rekapitulace stavby'!AN14</f>
        <v>Vyplň údaj</v>
      </c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41"/>
      <c r="J19" s="41"/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58" t="s">
        <v>30</v>
      </c>
      <c r="E20" s="41"/>
      <c r="F20" s="41"/>
      <c r="G20" s="41"/>
      <c r="H20" s="41"/>
      <c r="I20" s="158" t="s">
        <v>25</v>
      </c>
      <c r="J20" s="161" t="s">
        <v>1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61" t="s">
        <v>31</v>
      </c>
      <c r="F21" s="41"/>
      <c r="G21" s="41"/>
      <c r="H21" s="41"/>
      <c r="I21" s="158" t="s">
        <v>27</v>
      </c>
      <c r="J21" s="161" t="s">
        <v>1</v>
      </c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58" t="s">
        <v>33</v>
      </c>
      <c r="E23" s="41"/>
      <c r="F23" s="41"/>
      <c r="G23" s="41"/>
      <c r="H23" s="41"/>
      <c r="I23" s="158" t="s">
        <v>25</v>
      </c>
      <c r="J23" s="161" t="s">
        <v>1</v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61" t="s">
        <v>34</v>
      </c>
      <c r="F24" s="41"/>
      <c r="G24" s="41"/>
      <c r="H24" s="41"/>
      <c r="I24" s="158" t="s">
        <v>27</v>
      </c>
      <c r="J24" s="161" t="s">
        <v>1</v>
      </c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41"/>
      <c r="J25" s="41"/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58" t="s">
        <v>35</v>
      </c>
      <c r="E26" s="41"/>
      <c r="F26" s="41"/>
      <c r="G26" s="41"/>
      <c r="H26" s="41"/>
      <c r="I26" s="41"/>
      <c r="J26" s="41"/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63"/>
      <c r="B27" s="164"/>
      <c r="C27" s="163"/>
      <c r="D27" s="163"/>
      <c r="E27" s="165" t="s">
        <v>1</v>
      </c>
      <c r="F27" s="165"/>
      <c r="G27" s="165"/>
      <c r="H27" s="165"/>
      <c r="I27" s="163"/>
      <c r="J27" s="163"/>
      <c r="K27" s="163"/>
      <c r="L27" s="166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41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67"/>
      <c r="E29" s="167"/>
      <c r="F29" s="167"/>
      <c r="G29" s="167"/>
      <c r="H29" s="167"/>
      <c r="I29" s="167"/>
      <c r="J29" s="167"/>
      <c r="K29" s="167"/>
      <c r="L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61" t="s">
        <v>113</v>
      </c>
      <c r="E30" s="41"/>
      <c r="F30" s="41"/>
      <c r="G30" s="41"/>
      <c r="H30" s="41"/>
      <c r="I30" s="41"/>
      <c r="J30" s="168">
        <f>J96</f>
        <v>0</v>
      </c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4"/>
      <c r="C31" s="41"/>
      <c r="D31" s="169" t="s">
        <v>104</v>
      </c>
      <c r="E31" s="41"/>
      <c r="F31" s="41"/>
      <c r="G31" s="41"/>
      <c r="H31" s="41"/>
      <c r="I31" s="41"/>
      <c r="J31" s="168">
        <f>J108</f>
        <v>0</v>
      </c>
      <c r="K31" s="41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70" t="s">
        <v>38</v>
      </c>
      <c r="E32" s="41"/>
      <c r="F32" s="41"/>
      <c r="G32" s="41"/>
      <c r="H32" s="41"/>
      <c r="I32" s="41"/>
      <c r="J32" s="171">
        <f>ROUND(J30 + J31, 2)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67"/>
      <c r="E33" s="167"/>
      <c r="F33" s="167"/>
      <c r="G33" s="167"/>
      <c r="H33" s="167"/>
      <c r="I33" s="167"/>
      <c r="J33" s="167"/>
      <c r="K33" s="167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72" t="s">
        <v>40</v>
      </c>
      <c r="G34" s="41"/>
      <c r="H34" s="41"/>
      <c r="I34" s="172" t="s">
        <v>39</v>
      </c>
      <c r="J34" s="172" t="s">
        <v>41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73" t="s">
        <v>42</v>
      </c>
      <c r="E35" s="158" t="s">
        <v>43</v>
      </c>
      <c r="F35" s="174">
        <f>ROUND((ROUND((SUM(BE108:BE115) + SUM(BE135:BE159)),  2) + SUM(BE161:BE163)), 2)</f>
        <v>0</v>
      </c>
      <c r="G35" s="41"/>
      <c r="H35" s="41"/>
      <c r="I35" s="175">
        <v>0.20999999999999999</v>
      </c>
      <c r="J35" s="174">
        <f>ROUND((ROUND(((SUM(BE108:BE115) + SUM(BE135:BE159))*I35),  2) + (SUM(BE161:BE163)*I35)), 2)</f>
        <v>0</v>
      </c>
      <c r="K35" s="41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58" t="s">
        <v>44</v>
      </c>
      <c r="F36" s="174">
        <f>ROUND((ROUND((SUM(BF108:BF115) + SUM(BF135:BF159)),  2) + SUM(BF161:BF163)), 2)</f>
        <v>0</v>
      </c>
      <c r="G36" s="41"/>
      <c r="H36" s="41"/>
      <c r="I36" s="175">
        <v>0.14999999999999999</v>
      </c>
      <c r="J36" s="174">
        <f>ROUND((ROUND(((SUM(BF108:BF115) + SUM(BF135:BF159))*I36),  2) + (SUM(BF161:BF163)*I36)), 2)</f>
        <v>0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58" t="s">
        <v>45</v>
      </c>
      <c r="F37" s="174">
        <f>ROUND((ROUND((SUM(BG108:BG115) + SUM(BG135:BG159)),  2) + SUM(BG161:BG163)), 2)</f>
        <v>0</v>
      </c>
      <c r="G37" s="41"/>
      <c r="H37" s="41"/>
      <c r="I37" s="175">
        <v>0.20999999999999999</v>
      </c>
      <c r="J37" s="174">
        <f>0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58" t="s">
        <v>46</v>
      </c>
      <c r="F38" s="174">
        <f>ROUND((ROUND((SUM(BH108:BH115) + SUM(BH135:BH159)),  2) + SUM(BH161:BH163)), 2)</f>
        <v>0</v>
      </c>
      <c r="G38" s="41"/>
      <c r="H38" s="41"/>
      <c r="I38" s="175">
        <v>0.14999999999999999</v>
      </c>
      <c r="J38" s="174">
        <f>0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58" t="s">
        <v>47</v>
      </c>
      <c r="F39" s="174">
        <f>ROUND((ROUND((SUM(BI108:BI115) + SUM(BI135:BI159)),  2) + SUM(BI161:BI163)), 2)</f>
        <v>0</v>
      </c>
      <c r="G39" s="41"/>
      <c r="H39" s="41"/>
      <c r="I39" s="175">
        <v>0</v>
      </c>
      <c r="J39" s="174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41"/>
      <c r="J40" s="41"/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76"/>
      <c r="D41" s="177" t="s">
        <v>48</v>
      </c>
      <c r="E41" s="178"/>
      <c r="F41" s="178"/>
      <c r="G41" s="179" t="s">
        <v>49</v>
      </c>
      <c r="H41" s="180" t="s">
        <v>50</v>
      </c>
      <c r="I41" s="178"/>
      <c r="J41" s="181">
        <f>SUM(J32:J39)</f>
        <v>0</v>
      </c>
      <c r="K41" s="182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41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6"/>
      <c r="D50" s="183" t="s">
        <v>51</v>
      </c>
      <c r="E50" s="184"/>
      <c r="F50" s="184"/>
      <c r="G50" s="183" t="s">
        <v>52</v>
      </c>
      <c r="H50" s="184"/>
      <c r="I50" s="184"/>
      <c r="J50" s="184"/>
      <c r="K50" s="184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185" t="s">
        <v>53</v>
      </c>
      <c r="E61" s="186"/>
      <c r="F61" s="187" t="s">
        <v>54</v>
      </c>
      <c r="G61" s="185" t="s">
        <v>53</v>
      </c>
      <c r="H61" s="186"/>
      <c r="I61" s="186"/>
      <c r="J61" s="188" t="s">
        <v>54</v>
      </c>
      <c r="K61" s="186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83" t="s">
        <v>55</v>
      </c>
      <c r="E65" s="189"/>
      <c r="F65" s="189"/>
      <c r="G65" s="183" t="s">
        <v>56</v>
      </c>
      <c r="H65" s="189"/>
      <c r="I65" s="189"/>
      <c r="J65" s="189"/>
      <c r="K65" s="189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185" t="s">
        <v>53</v>
      </c>
      <c r="E76" s="186"/>
      <c r="F76" s="187" t="s">
        <v>54</v>
      </c>
      <c r="G76" s="185" t="s">
        <v>53</v>
      </c>
      <c r="H76" s="186"/>
      <c r="I76" s="186"/>
      <c r="J76" s="188" t="s">
        <v>54</v>
      </c>
      <c r="K76" s="186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114</v>
      </c>
      <c r="D82" s="43"/>
      <c r="E82" s="43"/>
      <c r="F82" s="43"/>
      <c r="G82" s="43"/>
      <c r="H82" s="43"/>
      <c r="I82" s="43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43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6.25" customHeight="1">
      <c r="A85" s="41"/>
      <c r="B85" s="42"/>
      <c r="C85" s="43"/>
      <c r="D85" s="43"/>
      <c r="E85" s="194" t="str">
        <f>E7</f>
        <v>Nový magistrát - modernizace systému chlazení a souvisejících profesí</v>
      </c>
      <c r="F85" s="33"/>
      <c r="G85" s="33"/>
      <c r="H85" s="33"/>
      <c r="I85" s="43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3" t="s">
        <v>111</v>
      </c>
      <c r="D86" s="43"/>
      <c r="E86" s="43"/>
      <c r="F86" s="43"/>
      <c r="G86" s="43"/>
      <c r="H86" s="43"/>
      <c r="I86" s="43"/>
      <c r="J86" s="43"/>
      <c r="K86" s="43"/>
      <c r="L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SO 999 - VRN</v>
      </c>
      <c r="F87" s="43"/>
      <c r="G87" s="43"/>
      <c r="H87" s="43"/>
      <c r="I87" s="43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3" t="s">
        <v>20</v>
      </c>
      <c r="D89" s="43"/>
      <c r="E89" s="43"/>
      <c r="F89" s="28" t="str">
        <f>F12</f>
        <v>Liberec</v>
      </c>
      <c r="G89" s="43"/>
      <c r="H89" s="43"/>
      <c r="I89" s="33" t="s">
        <v>22</v>
      </c>
      <c r="J89" s="82" t="str">
        <f>IF(J12="","",J12)</f>
        <v>15. 5. 2023</v>
      </c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5.65" customHeight="1">
      <c r="A91" s="41"/>
      <c r="B91" s="42"/>
      <c r="C91" s="33" t="s">
        <v>24</v>
      </c>
      <c r="D91" s="43"/>
      <c r="E91" s="43"/>
      <c r="F91" s="28" t="str">
        <f>E15</f>
        <v>Statutární město Liberec</v>
      </c>
      <c r="G91" s="43"/>
      <c r="H91" s="43"/>
      <c r="I91" s="33" t="s">
        <v>30</v>
      </c>
      <c r="J91" s="37" t="str">
        <f>E21</f>
        <v>Projektový atelier DAVID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0.05" customHeight="1">
      <c r="A92" s="41"/>
      <c r="B92" s="42"/>
      <c r="C92" s="33" t="s">
        <v>28</v>
      </c>
      <c r="D92" s="43"/>
      <c r="E92" s="43"/>
      <c r="F92" s="28" t="str">
        <f>IF(E18="","",E18)</f>
        <v>Vyplň údaj</v>
      </c>
      <c r="G92" s="43"/>
      <c r="H92" s="43"/>
      <c r="I92" s="33" t="s">
        <v>33</v>
      </c>
      <c r="J92" s="37" t="str">
        <f>E24</f>
        <v>Projektový atelier DAVID - Bc. Kosáková</v>
      </c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195" t="s">
        <v>115</v>
      </c>
      <c r="D94" s="152"/>
      <c r="E94" s="152"/>
      <c r="F94" s="152"/>
      <c r="G94" s="152"/>
      <c r="H94" s="152"/>
      <c r="I94" s="152"/>
      <c r="J94" s="196" t="s">
        <v>116</v>
      </c>
      <c r="K94" s="152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197" t="s">
        <v>117</v>
      </c>
      <c r="D96" s="43"/>
      <c r="E96" s="43"/>
      <c r="F96" s="43"/>
      <c r="G96" s="43"/>
      <c r="H96" s="43"/>
      <c r="I96" s="43"/>
      <c r="J96" s="113">
        <f>J135</f>
        <v>0</v>
      </c>
      <c r="K96" s="43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8" t="s">
        <v>118</v>
      </c>
    </row>
    <row r="97" s="9" customFormat="1" ht="24.96" customHeight="1">
      <c r="A97" s="9"/>
      <c r="B97" s="198"/>
      <c r="C97" s="199"/>
      <c r="D97" s="200" t="s">
        <v>1207</v>
      </c>
      <c r="E97" s="201"/>
      <c r="F97" s="201"/>
      <c r="G97" s="201"/>
      <c r="H97" s="201"/>
      <c r="I97" s="201"/>
      <c r="J97" s="202">
        <f>J136</f>
        <v>0</v>
      </c>
      <c r="K97" s="199"/>
      <c r="L97" s="20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8"/>
      <c r="C98" s="199"/>
      <c r="D98" s="200" t="s">
        <v>1208</v>
      </c>
      <c r="E98" s="201"/>
      <c r="F98" s="201"/>
      <c r="G98" s="201"/>
      <c r="H98" s="201"/>
      <c r="I98" s="201"/>
      <c r="J98" s="202">
        <f>J140</f>
        <v>0</v>
      </c>
      <c r="K98" s="199"/>
      <c r="L98" s="20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04"/>
      <c r="C99" s="205"/>
      <c r="D99" s="206" t="s">
        <v>1209</v>
      </c>
      <c r="E99" s="207"/>
      <c r="F99" s="207"/>
      <c r="G99" s="207"/>
      <c r="H99" s="207"/>
      <c r="I99" s="207"/>
      <c r="J99" s="208">
        <f>J141</f>
        <v>0</v>
      </c>
      <c r="K99" s="205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4"/>
      <c r="C100" s="205"/>
      <c r="D100" s="206" t="s">
        <v>1210</v>
      </c>
      <c r="E100" s="207"/>
      <c r="F100" s="207"/>
      <c r="G100" s="207"/>
      <c r="H100" s="207"/>
      <c r="I100" s="207"/>
      <c r="J100" s="208">
        <f>J143</f>
        <v>0</v>
      </c>
      <c r="K100" s="205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4"/>
      <c r="C101" s="205"/>
      <c r="D101" s="206" t="s">
        <v>1211</v>
      </c>
      <c r="E101" s="207"/>
      <c r="F101" s="207"/>
      <c r="G101" s="207"/>
      <c r="H101" s="207"/>
      <c r="I101" s="207"/>
      <c r="J101" s="208">
        <f>J148</f>
        <v>0</v>
      </c>
      <c r="K101" s="205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4"/>
      <c r="C102" s="205"/>
      <c r="D102" s="206" t="s">
        <v>1212</v>
      </c>
      <c r="E102" s="207"/>
      <c r="F102" s="207"/>
      <c r="G102" s="207"/>
      <c r="H102" s="207"/>
      <c r="I102" s="207"/>
      <c r="J102" s="208">
        <f>J150</f>
        <v>0</v>
      </c>
      <c r="K102" s="205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4"/>
      <c r="C103" s="205"/>
      <c r="D103" s="206" t="s">
        <v>1213</v>
      </c>
      <c r="E103" s="207"/>
      <c r="F103" s="207"/>
      <c r="G103" s="207"/>
      <c r="H103" s="207"/>
      <c r="I103" s="207"/>
      <c r="J103" s="208">
        <f>J152</f>
        <v>0</v>
      </c>
      <c r="K103" s="205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4"/>
      <c r="C104" s="205"/>
      <c r="D104" s="206" t="s">
        <v>1214</v>
      </c>
      <c r="E104" s="207"/>
      <c r="F104" s="207"/>
      <c r="G104" s="207"/>
      <c r="H104" s="207"/>
      <c r="I104" s="207"/>
      <c r="J104" s="208">
        <f>J155</f>
        <v>0</v>
      </c>
      <c r="K104" s="205"/>
      <c r="L104" s="20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1.84" customHeight="1">
      <c r="A105" s="9"/>
      <c r="B105" s="198"/>
      <c r="C105" s="199"/>
      <c r="D105" s="210" t="s">
        <v>140</v>
      </c>
      <c r="E105" s="199"/>
      <c r="F105" s="199"/>
      <c r="G105" s="199"/>
      <c r="H105" s="199"/>
      <c r="I105" s="199"/>
      <c r="J105" s="211">
        <f>J160</f>
        <v>0</v>
      </c>
      <c r="K105" s="199"/>
      <c r="L105" s="20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66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6.96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66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29.28" customHeight="1">
      <c r="A108" s="41"/>
      <c r="B108" s="42"/>
      <c r="C108" s="197" t="s">
        <v>141</v>
      </c>
      <c r="D108" s="43"/>
      <c r="E108" s="43"/>
      <c r="F108" s="43"/>
      <c r="G108" s="43"/>
      <c r="H108" s="43"/>
      <c r="I108" s="43"/>
      <c r="J108" s="212">
        <f>ROUND(J109 + J110 + J111 + J112 + J113 + J114,2)</f>
        <v>0</v>
      </c>
      <c r="K108" s="43"/>
      <c r="L108" s="66"/>
      <c r="N108" s="213" t="s">
        <v>42</v>
      </c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8" customHeight="1">
      <c r="A109" s="41"/>
      <c r="B109" s="42"/>
      <c r="C109" s="43"/>
      <c r="D109" s="147" t="s">
        <v>142</v>
      </c>
      <c r="E109" s="140"/>
      <c r="F109" s="140"/>
      <c r="G109" s="43"/>
      <c r="H109" s="43"/>
      <c r="I109" s="43"/>
      <c r="J109" s="141">
        <v>0</v>
      </c>
      <c r="K109" s="43"/>
      <c r="L109" s="214"/>
      <c r="M109" s="215"/>
      <c r="N109" s="216" t="s">
        <v>43</v>
      </c>
      <c r="O109" s="215"/>
      <c r="P109" s="215"/>
      <c r="Q109" s="215"/>
      <c r="R109" s="215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8" t="s">
        <v>99</v>
      </c>
      <c r="AZ109" s="215"/>
      <c r="BA109" s="215"/>
      <c r="BB109" s="215"/>
      <c r="BC109" s="215"/>
      <c r="BD109" s="215"/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18" t="s">
        <v>86</v>
      </c>
      <c r="BK109" s="215"/>
      <c r="BL109" s="215"/>
      <c r="BM109" s="215"/>
    </row>
    <row r="110" s="2" customFormat="1" ht="18" customHeight="1">
      <c r="A110" s="41"/>
      <c r="B110" s="42"/>
      <c r="C110" s="43"/>
      <c r="D110" s="147" t="s">
        <v>143</v>
      </c>
      <c r="E110" s="140"/>
      <c r="F110" s="140"/>
      <c r="G110" s="43"/>
      <c r="H110" s="43"/>
      <c r="I110" s="43"/>
      <c r="J110" s="141">
        <v>0</v>
      </c>
      <c r="K110" s="43"/>
      <c r="L110" s="214"/>
      <c r="M110" s="215"/>
      <c r="N110" s="216" t="s">
        <v>43</v>
      </c>
      <c r="O110" s="215"/>
      <c r="P110" s="215"/>
      <c r="Q110" s="215"/>
      <c r="R110" s="215"/>
      <c r="S110" s="217"/>
      <c r="T110" s="217"/>
      <c r="U110" s="217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/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8" t="s">
        <v>99</v>
      </c>
      <c r="AZ110" s="215"/>
      <c r="BA110" s="215"/>
      <c r="BB110" s="215"/>
      <c r="BC110" s="215"/>
      <c r="BD110" s="215"/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18" t="s">
        <v>86</v>
      </c>
      <c r="BK110" s="215"/>
      <c r="BL110" s="215"/>
      <c r="BM110" s="215"/>
    </row>
    <row r="111" s="2" customFormat="1" ht="18" customHeight="1">
      <c r="A111" s="41"/>
      <c r="B111" s="42"/>
      <c r="C111" s="43"/>
      <c r="D111" s="147" t="s">
        <v>144</v>
      </c>
      <c r="E111" s="140"/>
      <c r="F111" s="140"/>
      <c r="G111" s="43"/>
      <c r="H111" s="43"/>
      <c r="I111" s="43"/>
      <c r="J111" s="141">
        <v>0</v>
      </c>
      <c r="K111" s="43"/>
      <c r="L111" s="214"/>
      <c r="M111" s="215"/>
      <c r="N111" s="216" t="s">
        <v>43</v>
      </c>
      <c r="O111" s="215"/>
      <c r="P111" s="215"/>
      <c r="Q111" s="215"/>
      <c r="R111" s="215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8" t="s">
        <v>99</v>
      </c>
      <c r="AZ111" s="215"/>
      <c r="BA111" s="215"/>
      <c r="BB111" s="215"/>
      <c r="BC111" s="215"/>
      <c r="BD111" s="215"/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18" t="s">
        <v>86</v>
      </c>
      <c r="BK111" s="215"/>
      <c r="BL111" s="215"/>
      <c r="BM111" s="215"/>
    </row>
    <row r="112" s="2" customFormat="1" ht="18" customHeight="1">
      <c r="A112" s="41"/>
      <c r="B112" s="42"/>
      <c r="C112" s="43"/>
      <c r="D112" s="147" t="s">
        <v>145</v>
      </c>
      <c r="E112" s="140"/>
      <c r="F112" s="140"/>
      <c r="G112" s="43"/>
      <c r="H112" s="43"/>
      <c r="I112" s="43"/>
      <c r="J112" s="141">
        <v>0</v>
      </c>
      <c r="K112" s="43"/>
      <c r="L112" s="214"/>
      <c r="M112" s="215"/>
      <c r="N112" s="216" t="s">
        <v>43</v>
      </c>
      <c r="O112" s="215"/>
      <c r="P112" s="215"/>
      <c r="Q112" s="215"/>
      <c r="R112" s="215"/>
      <c r="S112" s="217"/>
      <c r="T112" s="217"/>
      <c r="U112" s="217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8" t="s">
        <v>99</v>
      </c>
      <c r="AZ112" s="215"/>
      <c r="BA112" s="215"/>
      <c r="BB112" s="215"/>
      <c r="BC112" s="215"/>
      <c r="BD112" s="215"/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18" t="s">
        <v>86</v>
      </c>
      <c r="BK112" s="215"/>
      <c r="BL112" s="215"/>
      <c r="BM112" s="215"/>
    </row>
    <row r="113" s="2" customFormat="1" ht="18" customHeight="1">
      <c r="A113" s="41"/>
      <c r="B113" s="42"/>
      <c r="C113" s="43"/>
      <c r="D113" s="147" t="s">
        <v>146</v>
      </c>
      <c r="E113" s="140"/>
      <c r="F113" s="140"/>
      <c r="G113" s="43"/>
      <c r="H113" s="43"/>
      <c r="I113" s="43"/>
      <c r="J113" s="141">
        <v>0</v>
      </c>
      <c r="K113" s="43"/>
      <c r="L113" s="214"/>
      <c r="M113" s="215"/>
      <c r="N113" s="216" t="s">
        <v>43</v>
      </c>
      <c r="O113" s="215"/>
      <c r="P113" s="215"/>
      <c r="Q113" s="215"/>
      <c r="R113" s="215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8" t="s">
        <v>99</v>
      </c>
      <c r="AZ113" s="215"/>
      <c r="BA113" s="215"/>
      <c r="BB113" s="215"/>
      <c r="BC113" s="215"/>
      <c r="BD113" s="215"/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18" t="s">
        <v>86</v>
      </c>
      <c r="BK113" s="215"/>
      <c r="BL113" s="215"/>
      <c r="BM113" s="215"/>
    </row>
    <row r="114" s="2" customFormat="1" ht="18" customHeight="1">
      <c r="A114" s="41"/>
      <c r="B114" s="42"/>
      <c r="C114" s="43"/>
      <c r="D114" s="140" t="s">
        <v>147</v>
      </c>
      <c r="E114" s="43"/>
      <c r="F114" s="43"/>
      <c r="G114" s="43"/>
      <c r="H114" s="43"/>
      <c r="I114" s="43"/>
      <c r="J114" s="141">
        <f>ROUND(J30*T114,2)</f>
        <v>0</v>
      </c>
      <c r="K114" s="43"/>
      <c r="L114" s="214"/>
      <c r="M114" s="215"/>
      <c r="N114" s="216" t="s">
        <v>43</v>
      </c>
      <c r="O114" s="215"/>
      <c r="P114" s="215"/>
      <c r="Q114" s="215"/>
      <c r="R114" s="215"/>
      <c r="S114" s="217"/>
      <c r="T114" s="217"/>
      <c r="U114" s="217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/>
      <c r="AF114" s="215"/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8" t="s">
        <v>148</v>
      </c>
      <c r="AZ114" s="215"/>
      <c r="BA114" s="215"/>
      <c r="BB114" s="215"/>
      <c r="BC114" s="215"/>
      <c r="BD114" s="215"/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18" t="s">
        <v>86</v>
      </c>
      <c r="BK114" s="215"/>
      <c r="BL114" s="215"/>
      <c r="BM114" s="215"/>
    </row>
    <row r="115" s="2" customFormat="1">
      <c r="A115" s="41"/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66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29.28" customHeight="1">
      <c r="A116" s="41"/>
      <c r="B116" s="42"/>
      <c r="C116" s="151" t="s">
        <v>109</v>
      </c>
      <c r="D116" s="152"/>
      <c r="E116" s="152"/>
      <c r="F116" s="152"/>
      <c r="G116" s="152"/>
      <c r="H116" s="152"/>
      <c r="I116" s="152"/>
      <c r="J116" s="153">
        <f>ROUND(J96+J108,2)</f>
        <v>0</v>
      </c>
      <c r="K116" s="152"/>
      <c r="L116" s="66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6.96" customHeight="1">
      <c r="A117" s="41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6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21" s="2" customFormat="1" ht="6.96" customHeight="1">
      <c r="A121" s="41"/>
      <c r="B121" s="71"/>
      <c r="C121" s="72"/>
      <c r="D121" s="72"/>
      <c r="E121" s="72"/>
      <c r="F121" s="72"/>
      <c r="G121" s="72"/>
      <c r="H121" s="72"/>
      <c r="I121" s="72"/>
      <c r="J121" s="72"/>
      <c r="K121" s="72"/>
      <c r="L121" s="66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24.96" customHeight="1">
      <c r="A122" s="41"/>
      <c r="B122" s="42"/>
      <c r="C122" s="24" t="s">
        <v>149</v>
      </c>
      <c r="D122" s="43"/>
      <c r="E122" s="43"/>
      <c r="F122" s="43"/>
      <c r="G122" s="43"/>
      <c r="H122" s="43"/>
      <c r="I122" s="43"/>
      <c r="J122" s="43"/>
      <c r="K122" s="43"/>
      <c r="L122" s="66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6.96" customHeight="1">
      <c r="A123" s="41"/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66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2" customHeight="1">
      <c r="A124" s="41"/>
      <c r="B124" s="42"/>
      <c r="C124" s="33" t="s">
        <v>16</v>
      </c>
      <c r="D124" s="43"/>
      <c r="E124" s="43"/>
      <c r="F124" s="43"/>
      <c r="G124" s="43"/>
      <c r="H124" s="43"/>
      <c r="I124" s="43"/>
      <c r="J124" s="43"/>
      <c r="K124" s="43"/>
      <c r="L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26.25" customHeight="1">
      <c r="A125" s="41"/>
      <c r="B125" s="42"/>
      <c r="C125" s="43"/>
      <c r="D125" s="43"/>
      <c r="E125" s="194" t="str">
        <f>E7</f>
        <v>Nový magistrát - modernizace systému chlazení a souvisejících profesí</v>
      </c>
      <c r="F125" s="33"/>
      <c r="G125" s="33"/>
      <c r="H125" s="33"/>
      <c r="I125" s="43"/>
      <c r="J125" s="43"/>
      <c r="K125" s="43"/>
      <c r="L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12" customHeight="1">
      <c r="A126" s="41"/>
      <c r="B126" s="42"/>
      <c r="C126" s="33" t="s">
        <v>111</v>
      </c>
      <c r="D126" s="43"/>
      <c r="E126" s="43"/>
      <c r="F126" s="43"/>
      <c r="G126" s="43"/>
      <c r="H126" s="43"/>
      <c r="I126" s="43"/>
      <c r="J126" s="43"/>
      <c r="K126" s="43"/>
      <c r="L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16.5" customHeight="1">
      <c r="A127" s="41"/>
      <c r="B127" s="42"/>
      <c r="C127" s="43"/>
      <c r="D127" s="43"/>
      <c r="E127" s="79" t="str">
        <f>E9</f>
        <v>SO 999 - VRN</v>
      </c>
      <c r="F127" s="43"/>
      <c r="G127" s="43"/>
      <c r="H127" s="43"/>
      <c r="I127" s="43"/>
      <c r="J127" s="43"/>
      <c r="K127" s="43"/>
      <c r="L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6.96" customHeight="1">
      <c r="A128" s="41"/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12" customHeight="1">
      <c r="A129" s="41"/>
      <c r="B129" s="42"/>
      <c r="C129" s="33" t="s">
        <v>20</v>
      </c>
      <c r="D129" s="43"/>
      <c r="E129" s="43"/>
      <c r="F129" s="28" t="str">
        <f>F12</f>
        <v>Liberec</v>
      </c>
      <c r="G129" s="43"/>
      <c r="H129" s="43"/>
      <c r="I129" s="33" t="s">
        <v>22</v>
      </c>
      <c r="J129" s="82" t="str">
        <f>IF(J12="","",J12)</f>
        <v>15. 5. 2023</v>
      </c>
      <c r="K129" s="43"/>
      <c r="L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6.96" customHeight="1">
      <c r="A130" s="41"/>
      <c r="B130" s="42"/>
      <c r="C130" s="43"/>
      <c r="D130" s="43"/>
      <c r="E130" s="43"/>
      <c r="F130" s="43"/>
      <c r="G130" s="43"/>
      <c r="H130" s="43"/>
      <c r="I130" s="43"/>
      <c r="J130" s="43"/>
      <c r="K130" s="43"/>
      <c r="L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25.65" customHeight="1">
      <c r="A131" s="41"/>
      <c r="B131" s="42"/>
      <c r="C131" s="33" t="s">
        <v>24</v>
      </c>
      <c r="D131" s="43"/>
      <c r="E131" s="43"/>
      <c r="F131" s="28" t="str">
        <f>E15</f>
        <v>Statutární město Liberec</v>
      </c>
      <c r="G131" s="43"/>
      <c r="H131" s="43"/>
      <c r="I131" s="33" t="s">
        <v>30</v>
      </c>
      <c r="J131" s="37" t="str">
        <f>E21</f>
        <v>Projektový atelier DAVID</v>
      </c>
      <c r="K131" s="43"/>
      <c r="L131" s="66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40.05" customHeight="1">
      <c r="A132" s="41"/>
      <c r="B132" s="42"/>
      <c r="C132" s="33" t="s">
        <v>28</v>
      </c>
      <c r="D132" s="43"/>
      <c r="E132" s="43"/>
      <c r="F132" s="28" t="str">
        <f>IF(E18="","",E18)</f>
        <v>Vyplň údaj</v>
      </c>
      <c r="G132" s="43"/>
      <c r="H132" s="43"/>
      <c r="I132" s="33" t="s">
        <v>33</v>
      </c>
      <c r="J132" s="37" t="str">
        <f>E24</f>
        <v>Projektový atelier DAVID - Bc. Kosáková</v>
      </c>
      <c r="K132" s="43"/>
      <c r="L132" s="66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10.32" customHeight="1">
      <c r="A133" s="41"/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66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11" customFormat="1" ht="29.28" customHeight="1">
      <c r="A134" s="220"/>
      <c r="B134" s="221"/>
      <c r="C134" s="222" t="s">
        <v>150</v>
      </c>
      <c r="D134" s="223" t="s">
        <v>63</v>
      </c>
      <c r="E134" s="223" t="s">
        <v>59</v>
      </c>
      <c r="F134" s="223" t="s">
        <v>60</v>
      </c>
      <c r="G134" s="223" t="s">
        <v>151</v>
      </c>
      <c r="H134" s="223" t="s">
        <v>152</v>
      </c>
      <c r="I134" s="223" t="s">
        <v>153</v>
      </c>
      <c r="J134" s="223" t="s">
        <v>116</v>
      </c>
      <c r="K134" s="224" t="s">
        <v>154</v>
      </c>
      <c r="L134" s="225"/>
      <c r="M134" s="103" t="s">
        <v>1</v>
      </c>
      <c r="N134" s="104" t="s">
        <v>42</v>
      </c>
      <c r="O134" s="104" t="s">
        <v>155</v>
      </c>
      <c r="P134" s="104" t="s">
        <v>156</v>
      </c>
      <c r="Q134" s="104" t="s">
        <v>157</v>
      </c>
      <c r="R134" s="104" t="s">
        <v>158</v>
      </c>
      <c r="S134" s="104" t="s">
        <v>159</v>
      </c>
      <c r="T134" s="105" t="s">
        <v>160</v>
      </c>
      <c r="U134" s="220"/>
      <c r="V134" s="220"/>
      <c r="W134" s="220"/>
      <c r="X134" s="220"/>
      <c r="Y134" s="220"/>
      <c r="Z134" s="220"/>
      <c r="AA134" s="220"/>
      <c r="AB134" s="220"/>
      <c r="AC134" s="220"/>
      <c r="AD134" s="220"/>
      <c r="AE134" s="220"/>
    </row>
    <row r="135" s="2" customFormat="1" ht="22.8" customHeight="1">
      <c r="A135" s="41"/>
      <c r="B135" s="42"/>
      <c r="C135" s="110" t="s">
        <v>161</v>
      </c>
      <c r="D135" s="43"/>
      <c r="E135" s="43"/>
      <c r="F135" s="43"/>
      <c r="G135" s="43"/>
      <c r="H135" s="43"/>
      <c r="I135" s="43"/>
      <c r="J135" s="226">
        <f>BK135</f>
        <v>0</v>
      </c>
      <c r="K135" s="43"/>
      <c r="L135" s="44"/>
      <c r="M135" s="106"/>
      <c r="N135" s="227"/>
      <c r="O135" s="107"/>
      <c r="P135" s="228">
        <f>P136+P140+P160</f>
        <v>0</v>
      </c>
      <c r="Q135" s="107"/>
      <c r="R135" s="228">
        <f>R136+R140+R160</f>
        <v>0</v>
      </c>
      <c r="S135" s="107"/>
      <c r="T135" s="229">
        <f>T136+T140+T160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8" t="s">
        <v>77</v>
      </c>
      <c r="AU135" s="18" t="s">
        <v>118</v>
      </c>
      <c r="BK135" s="230">
        <f>BK136+BK140+BK160</f>
        <v>0</v>
      </c>
    </row>
    <row r="136" s="12" customFormat="1" ht="25.92" customHeight="1">
      <c r="A136" s="12"/>
      <c r="B136" s="231"/>
      <c r="C136" s="232"/>
      <c r="D136" s="233" t="s">
        <v>77</v>
      </c>
      <c r="E136" s="234" t="s">
        <v>1215</v>
      </c>
      <c r="F136" s="234" t="s">
        <v>1216</v>
      </c>
      <c r="G136" s="232"/>
      <c r="H136" s="232"/>
      <c r="I136" s="235"/>
      <c r="J136" s="211">
        <f>BK136</f>
        <v>0</v>
      </c>
      <c r="K136" s="232"/>
      <c r="L136" s="236"/>
      <c r="M136" s="237"/>
      <c r="N136" s="238"/>
      <c r="O136" s="238"/>
      <c r="P136" s="239">
        <f>SUM(P137:P139)</f>
        <v>0</v>
      </c>
      <c r="Q136" s="238"/>
      <c r="R136" s="239">
        <f>SUM(R137:R139)</f>
        <v>0</v>
      </c>
      <c r="S136" s="238"/>
      <c r="T136" s="240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1" t="s">
        <v>171</v>
      </c>
      <c r="AT136" s="242" t="s">
        <v>77</v>
      </c>
      <c r="AU136" s="242" t="s">
        <v>78</v>
      </c>
      <c r="AY136" s="241" t="s">
        <v>164</v>
      </c>
      <c r="BK136" s="243">
        <f>SUM(BK137:BK139)</f>
        <v>0</v>
      </c>
    </row>
    <row r="137" s="2" customFormat="1" ht="16.5" customHeight="1">
      <c r="A137" s="41"/>
      <c r="B137" s="42"/>
      <c r="C137" s="246" t="s">
        <v>218</v>
      </c>
      <c r="D137" s="246" t="s">
        <v>166</v>
      </c>
      <c r="E137" s="247" t="s">
        <v>1217</v>
      </c>
      <c r="F137" s="248" t="s">
        <v>1218</v>
      </c>
      <c r="G137" s="249" t="s">
        <v>888</v>
      </c>
      <c r="H137" s="250">
        <v>12</v>
      </c>
      <c r="I137" s="251"/>
      <c r="J137" s="252">
        <f>ROUND(I137*H137,2)</f>
        <v>0</v>
      </c>
      <c r="K137" s="248" t="s">
        <v>1</v>
      </c>
      <c r="L137" s="44"/>
      <c r="M137" s="253" t="s">
        <v>1</v>
      </c>
      <c r="N137" s="254" t="s">
        <v>43</v>
      </c>
      <c r="O137" s="94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57" t="s">
        <v>1219</v>
      </c>
      <c r="AT137" s="257" t="s">
        <v>166</v>
      </c>
      <c r="AU137" s="257" t="s">
        <v>86</v>
      </c>
      <c r="AY137" s="18" t="s">
        <v>164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8" t="s">
        <v>86</v>
      </c>
      <c r="BK137" s="146">
        <f>ROUND(I137*H137,2)</f>
        <v>0</v>
      </c>
      <c r="BL137" s="18" t="s">
        <v>1219</v>
      </c>
      <c r="BM137" s="257" t="s">
        <v>1220</v>
      </c>
    </row>
    <row r="138" s="15" customFormat="1">
      <c r="A138" s="15"/>
      <c r="B138" s="281"/>
      <c r="C138" s="282"/>
      <c r="D138" s="260" t="s">
        <v>173</v>
      </c>
      <c r="E138" s="283" t="s">
        <v>1</v>
      </c>
      <c r="F138" s="284" t="s">
        <v>1221</v>
      </c>
      <c r="G138" s="282"/>
      <c r="H138" s="283" t="s">
        <v>1</v>
      </c>
      <c r="I138" s="285"/>
      <c r="J138" s="282"/>
      <c r="K138" s="282"/>
      <c r="L138" s="286"/>
      <c r="M138" s="287"/>
      <c r="N138" s="288"/>
      <c r="O138" s="288"/>
      <c r="P138" s="288"/>
      <c r="Q138" s="288"/>
      <c r="R138" s="288"/>
      <c r="S138" s="288"/>
      <c r="T138" s="28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90" t="s">
        <v>173</v>
      </c>
      <c r="AU138" s="290" t="s">
        <v>86</v>
      </c>
      <c r="AV138" s="15" t="s">
        <v>86</v>
      </c>
      <c r="AW138" s="15" t="s">
        <v>32</v>
      </c>
      <c r="AX138" s="15" t="s">
        <v>78</v>
      </c>
      <c r="AY138" s="290" t="s">
        <v>164</v>
      </c>
    </row>
    <row r="139" s="13" customFormat="1">
      <c r="A139" s="13"/>
      <c r="B139" s="258"/>
      <c r="C139" s="259"/>
      <c r="D139" s="260" t="s">
        <v>173</v>
      </c>
      <c r="E139" s="261" t="s">
        <v>1</v>
      </c>
      <c r="F139" s="262" t="s">
        <v>242</v>
      </c>
      <c r="G139" s="259"/>
      <c r="H139" s="263">
        <v>12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173</v>
      </c>
      <c r="AU139" s="269" t="s">
        <v>86</v>
      </c>
      <c r="AV139" s="13" t="s">
        <v>88</v>
      </c>
      <c r="AW139" s="13" t="s">
        <v>32</v>
      </c>
      <c r="AX139" s="13" t="s">
        <v>86</v>
      </c>
      <c r="AY139" s="269" t="s">
        <v>164</v>
      </c>
    </row>
    <row r="140" s="12" customFormat="1" ht="25.92" customHeight="1">
      <c r="A140" s="12"/>
      <c r="B140" s="231"/>
      <c r="C140" s="232"/>
      <c r="D140" s="233" t="s">
        <v>77</v>
      </c>
      <c r="E140" s="234" t="s">
        <v>99</v>
      </c>
      <c r="F140" s="234" t="s">
        <v>1222</v>
      </c>
      <c r="G140" s="232"/>
      <c r="H140" s="232"/>
      <c r="I140" s="235"/>
      <c r="J140" s="211">
        <f>BK140</f>
        <v>0</v>
      </c>
      <c r="K140" s="232"/>
      <c r="L140" s="236"/>
      <c r="M140" s="237"/>
      <c r="N140" s="238"/>
      <c r="O140" s="238"/>
      <c r="P140" s="239">
        <f>P141+P143+P148+P150+P152+P155</f>
        <v>0</v>
      </c>
      <c r="Q140" s="238"/>
      <c r="R140" s="239">
        <f>R141+R143+R148+R150+R152+R155</f>
        <v>0</v>
      </c>
      <c r="S140" s="238"/>
      <c r="T140" s="240">
        <f>T141+T143+T148+T150+T152+T155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1" t="s">
        <v>190</v>
      </c>
      <c r="AT140" s="242" t="s">
        <v>77</v>
      </c>
      <c r="AU140" s="242" t="s">
        <v>78</v>
      </c>
      <c r="AY140" s="241" t="s">
        <v>164</v>
      </c>
      <c r="BK140" s="243">
        <f>BK141+BK143+BK148+BK150+BK152+BK155</f>
        <v>0</v>
      </c>
    </row>
    <row r="141" s="12" customFormat="1" ht="22.8" customHeight="1">
      <c r="A141" s="12"/>
      <c r="B141" s="231"/>
      <c r="C141" s="232"/>
      <c r="D141" s="233" t="s">
        <v>77</v>
      </c>
      <c r="E141" s="244" t="s">
        <v>1223</v>
      </c>
      <c r="F141" s="244" t="s">
        <v>1224</v>
      </c>
      <c r="G141" s="232"/>
      <c r="H141" s="232"/>
      <c r="I141" s="235"/>
      <c r="J141" s="245">
        <f>BK141</f>
        <v>0</v>
      </c>
      <c r="K141" s="232"/>
      <c r="L141" s="236"/>
      <c r="M141" s="237"/>
      <c r="N141" s="238"/>
      <c r="O141" s="238"/>
      <c r="P141" s="239">
        <f>P142</f>
        <v>0</v>
      </c>
      <c r="Q141" s="238"/>
      <c r="R141" s="239">
        <f>R142</f>
        <v>0</v>
      </c>
      <c r="S141" s="238"/>
      <c r="T141" s="24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41" t="s">
        <v>190</v>
      </c>
      <c r="AT141" s="242" t="s">
        <v>77</v>
      </c>
      <c r="AU141" s="242" t="s">
        <v>86</v>
      </c>
      <c r="AY141" s="241" t="s">
        <v>164</v>
      </c>
      <c r="BK141" s="243">
        <f>BK142</f>
        <v>0</v>
      </c>
    </row>
    <row r="142" s="2" customFormat="1" ht="16.5" customHeight="1">
      <c r="A142" s="41"/>
      <c r="B142" s="42"/>
      <c r="C142" s="246" t="s">
        <v>86</v>
      </c>
      <c r="D142" s="246" t="s">
        <v>166</v>
      </c>
      <c r="E142" s="247" t="s">
        <v>1225</v>
      </c>
      <c r="F142" s="248" t="s">
        <v>1226</v>
      </c>
      <c r="G142" s="249" t="s">
        <v>208</v>
      </c>
      <c r="H142" s="250">
        <v>1</v>
      </c>
      <c r="I142" s="251"/>
      <c r="J142" s="252">
        <f>ROUND(I142*H142,2)</f>
        <v>0</v>
      </c>
      <c r="K142" s="248" t="s">
        <v>1</v>
      </c>
      <c r="L142" s="44"/>
      <c r="M142" s="253" t="s">
        <v>1</v>
      </c>
      <c r="N142" s="254" t="s">
        <v>43</v>
      </c>
      <c r="O142" s="94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57" t="s">
        <v>1227</v>
      </c>
      <c r="AT142" s="257" t="s">
        <v>166</v>
      </c>
      <c r="AU142" s="257" t="s">
        <v>88</v>
      </c>
      <c r="AY142" s="18" t="s">
        <v>164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8" t="s">
        <v>86</v>
      </c>
      <c r="BK142" s="146">
        <f>ROUND(I142*H142,2)</f>
        <v>0</v>
      </c>
      <c r="BL142" s="18" t="s">
        <v>1227</v>
      </c>
      <c r="BM142" s="257" t="s">
        <v>1228</v>
      </c>
    </row>
    <row r="143" s="12" customFormat="1" ht="22.8" customHeight="1">
      <c r="A143" s="12"/>
      <c r="B143" s="231"/>
      <c r="C143" s="232"/>
      <c r="D143" s="233" t="s">
        <v>77</v>
      </c>
      <c r="E143" s="244" t="s">
        <v>1229</v>
      </c>
      <c r="F143" s="244" t="s">
        <v>142</v>
      </c>
      <c r="G143" s="232"/>
      <c r="H143" s="232"/>
      <c r="I143" s="235"/>
      <c r="J143" s="245">
        <f>BK143</f>
        <v>0</v>
      </c>
      <c r="K143" s="232"/>
      <c r="L143" s="236"/>
      <c r="M143" s="237"/>
      <c r="N143" s="238"/>
      <c r="O143" s="238"/>
      <c r="P143" s="239">
        <f>SUM(P144:P147)</f>
        <v>0</v>
      </c>
      <c r="Q143" s="238"/>
      <c r="R143" s="239">
        <f>SUM(R144:R147)</f>
        <v>0</v>
      </c>
      <c r="S143" s="238"/>
      <c r="T143" s="240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41" t="s">
        <v>190</v>
      </c>
      <c r="AT143" s="242" t="s">
        <v>77</v>
      </c>
      <c r="AU143" s="242" t="s">
        <v>86</v>
      </c>
      <c r="AY143" s="241" t="s">
        <v>164</v>
      </c>
      <c r="BK143" s="243">
        <f>SUM(BK144:BK147)</f>
        <v>0</v>
      </c>
    </row>
    <row r="144" s="2" customFormat="1" ht="16.5" customHeight="1">
      <c r="A144" s="41"/>
      <c r="B144" s="42"/>
      <c r="C144" s="246" t="s">
        <v>88</v>
      </c>
      <c r="D144" s="246" t="s">
        <v>166</v>
      </c>
      <c r="E144" s="247" t="s">
        <v>1230</v>
      </c>
      <c r="F144" s="248" t="s">
        <v>1231</v>
      </c>
      <c r="G144" s="249" t="s">
        <v>307</v>
      </c>
      <c r="H144" s="250">
        <v>8.9000000000000004</v>
      </c>
      <c r="I144" s="251"/>
      <c r="J144" s="252">
        <f>ROUND(I144*H144,2)</f>
        <v>0</v>
      </c>
      <c r="K144" s="248" t="s">
        <v>170</v>
      </c>
      <c r="L144" s="44"/>
      <c r="M144" s="253" t="s">
        <v>1</v>
      </c>
      <c r="N144" s="254" t="s">
        <v>43</v>
      </c>
      <c r="O144" s="94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57" t="s">
        <v>1227</v>
      </c>
      <c r="AT144" s="257" t="s">
        <v>166</v>
      </c>
      <c r="AU144" s="257" t="s">
        <v>88</v>
      </c>
      <c r="AY144" s="18" t="s">
        <v>164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8" t="s">
        <v>86</v>
      </c>
      <c r="BK144" s="146">
        <f>ROUND(I144*H144,2)</f>
        <v>0</v>
      </c>
      <c r="BL144" s="18" t="s">
        <v>1227</v>
      </c>
      <c r="BM144" s="257" t="s">
        <v>1232</v>
      </c>
    </row>
    <row r="145" s="13" customFormat="1">
      <c r="A145" s="13"/>
      <c r="B145" s="258"/>
      <c r="C145" s="259"/>
      <c r="D145" s="260" t="s">
        <v>173</v>
      </c>
      <c r="E145" s="261" t="s">
        <v>1</v>
      </c>
      <c r="F145" s="262" t="s">
        <v>1233</v>
      </c>
      <c r="G145" s="259"/>
      <c r="H145" s="263">
        <v>8.9000000000000004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173</v>
      </c>
      <c r="AU145" s="269" t="s">
        <v>88</v>
      </c>
      <c r="AV145" s="13" t="s">
        <v>88</v>
      </c>
      <c r="AW145" s="13" t="s">
        <v>32</v>
      </c>
      <c r="AX145" s="13" t="s">
        <v>86</v>
      </c>
      <c r="AY145" s="269" t="s">
        <v>164</v>
      </c>
    </row>
    <row r="146" s="2" customFormat="1" ht="16.5" customHeight="1">
      <c r="A146" s="41"/>
      <c r="B146" s="42"/>
      <c r="C146" s="246" t="s">
        <v>171</v>
      </c>
      <c r="D146" s="246" t="s">
        <v>166</v>
      </c>
      <c r="E146" s="247" t="s">
        <v>1234</v>
      </c>
      <c r="F146" s="248" t="s">
        <v>1235</v>
      </c>
      <c r="G146" s="249" t="s">
        <v>208</v>
      </c>
      <c r="H146" s="250">
        <v>1</v>
      </c>
      <c r="I146" s="251"/>
      <c r="J146" s="252">
        <f>ROUND(I146*H146,2)</f>
        <v>0</v>
      </c>
      <c r="K146" s="248" t="s">
        <v>170</v>
      </c>
      <c r="L146" s="44"/>
      <c r="M146" s="253" t="s">
        <v>1</v>
      </c>
      <c r="N146" s="254" t="s">
        <v>43</v>
      </c>
      <c r="O146" s="94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57" t="s">
        <v>1227</v>
      </c>
      <c r="AT146" s="257" t="s">
        <v>166</v>
      </c>
      <c r="AU146" s="257" t="s">
        <v>88</v>
      </c>
      <c r="AY146" s="18" t="s">
        <v>164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8" t="s">
        <v>86</v>
      </c>
      <c r="BK146" s="146">
        <f>ROUND(I146*H146,2)</f>
        <v>0</v>
      </c>
      <c r="BL146" s="18" t="s">
        <v>1227</v>
      </c>
      <c r="BM146" s="257" t="s">
        <v>1236</v>
      </c>
    </row>
    <row r="147" s="2" customFormat="1" ht="16.5" customHeight="1">
      <c r="A147" s="41"/>
      <c r="B147" s="42"/>
      <c r="C147" s="246" t="s">
        <v>180</v>
      </c>
      <c r="D147" s="246" t="s">
        <v>166</v>
      </c>
      <c r="E147" s="247" t="s">
        <v>1237</v>
      </c>
      <c r="F147" s="248" t="s">
        <v>1238</v>
      </c>
      <c r="G147" s="249" t="s">
        <v>1239</v>
      </c>
      <c r="H147" s="250">
        <v>1</v>
      </c>
      <c r="I147" s="251"/>
      <c r="J147" s="252">
        <f>ROUND(I147*H147,2)</f>
        <v>0</v>
      </c>
      <c r="K147" s="248" t="s">
        <v>170</v>
      </c>
      <c r="L147" s="44"/>
      <c r="M147" s="253" t="s">
        <v>1</v>
      </c>
      <c r="N147" s="254" t="s">
        <v>43</v>
      </c>
      <c r="O147" s="94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57" t="s">
        <v>1227</v>
      </c>
      <c r="AT147" s="257" t="s">
        <v>166</v>
      </c>
      <c r="AU147" s="257" t="s">
        <v>88</v>
      </c>
      <c r="AY147" s="18" t="s">
        <v>164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8" t="s">
        <v>86</v>
      </c>
      <c r="BK147" s="146">
        <f>ROUND(I147*H147,2)</f>
        <v>0</v>
      </c>
      <c r="BL147" s="18" t="s">
        <v>1227</v>
      </c>
      <c r="BM147" s="257" t="s">
        <v>1240</v>
      </c>
    </row>
    <row r="148" s="12" customFormat="1" ht="22.8" customHeight="1">
      <c r="A148" s="12"/>
      <c r="B148" s="231"/>
      <c r="C148" s="232"/>
      <c r="D148" s="233" t="s">
        <v>77</v>
      </c>
      <c r="E148" s="244" t="s">
        <v>1241</v>
      </c>
      <c r="F148" s="244" t="s">
        <v>144</v>
      </c>
      <c r="G148" s="232"/>
      <c r="H148" s="232"/>
      <c r="I148" s="235"/>
      <c r="J148" s="245">
        <f>BK148</f>
        <v>0</v>
      </c>
      <c r="K148" s="232"/>
      <c r="L148" s="236"/>
      <c r="M148" s="237"/>
      <c r="N148" s="238"/>
      <c r="O148" s="238"/>
      <c r="P148" s="239">
        <f>P149</f>
        <v>0</v>
      </c>
      <c r="Q148" s="238"/>
      <c r="R148" s="239">
        <f>R149</f>
        <v>0</v>
      </c>
      <c r="S148" s="238"/>
      <c r="T148" s="24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41" t="s">
        <v>190</v>
      </c>
      <c r="AT148" s="242" t="s">
        <v>77</v>
      </c>
      <c r="AU148" s="242" t="s">
        <v>86</v>
      </c>
      <c r="AY148" s="241" t="s">
        <v>164</v>
      </c>
      <c r="BK148" s="243">
        <f>BK149</f>
        <v>0</v>
      </c>
    </row>
    <row r="149" s="2" customFormat="1" ht="16.5" customHeight="1">
      <c r="A149" s="41"/>
      <c r="B149" s="42"/>
      <c r="C149" s="246" t="s">
        <v>190</v>
      </c>
      <c r="D149" s="246" t="s">
        <v>166</v>
      </c>
      <c r="E149" s="247" t="s">
        <v>1242</v>
      </c>
      <c r="F149" s="248" t="s">
        <v>1243</v>
      </c>
      <c r="G149" s="249" t="s">
        <v>208</v>
      </c>
      <c r="H149" s="250">
        <v>1</v>
      </c>
      <c r="I149" s="251"/>
      <c r="J149" s="252">
        <f>ROUND(I149*H149,2)</f>
        <v>0</v>
      </c>
      <c r="K149" s="248" t="s">
        <v>170</v>
      </c>
      <c r="L149" s="44"/>
      <c r="M149" s="253" t="s">
        <v>1</v>
      </c>
      <c r="N149" s="254" t="s">
        <v>43</v>
      </c>
      <c r="O149" s="94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57" t="s">
        <v>1227</v>
      </c>
      <c r="AT149" s="257" t="s">
        <v>166</v>
      </c>
      <c r="AU149" s="257" t="s">
        <v>88</v>
      </c>
      <c r="AY149" s="18" t="s">
        <v>164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8" t="s">
        <v>86</v>
      </c>
      <c r="BK149" s="146">
        <f>ROUND(I149*H149,2)</f>
        <v>0</v>
      </c>
      <c r="BL149" s="18" t="s">
        <v>1227</v>
      </c>
      <c r="BM149" s="257" t="s">
        <v>1244</v>
      </c>
    </row>
    <row r="150" s="12" customFormat="1" ht="22.8" customHeight="1">
      <c r="A150" s="12"/>
      <c r="B150" s="231"/>
      <c r="C150" s="232"/>
      <c r="D150" s="233" t="s">
        <v>77</v>
      </c>
      <c r="E150" s="244" t="s">
        <v>1245</v>
      </c>
      <c r="F150" s="244" t="s">
        <v>145</v>
      </c>
      <c r="G150" s="232"/>
      <c r="H150" s="232"/>
      <c r="I150" s="235"/>
      <c r="J150" s="245">
        <f>BK150</f>
        <v>0</v>
      </c>
      <c r="K150" s="232"/>
      <c r="L150" s="236"/>
      <c r="M150" s="237"/>
      <c r="N150" s="238"/>
      <c r="O150" s="238"/>
      <c r="P150" s="239">
        <f>P151</f>
        <v>0</v>
      </c>
      <c r="Q150" s="238"/>
      <c r="R150" s="239">
        <f>R151</f>
        <v>0</v>
      </c>
      <c r="S150" s="238"/>
      <c r="T150" s="24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41" t="s">
        <v>190</v>
      </c>
      <c r="AT150" s="242" t="s">
        <v>77</v>
      </c>
      <c r="AU150" s="242" t="s">
        <v>86</v>
      </c>
      <c r="AY150" s="241" t="s">
        <v>164</v>
      </c>
      <c r="BK150" s="243">
        <f>BK151</f>
        <v>0</v>
      </c>
    </row>
    <row r="151" s="2" customFormat="1" ht="16.5" customHeight="1">
      <c r="A151" s="41"/>
      <c r="B151" s="42"/>
      <c r="C151" s="246" t="s">
        <v>213</v>
      </c>
      <c r="D151" s="246" t="s">
        <v>166</v>
      </c>
      <c r="E151" s="247" t="s">
        <v>1246</v>
      </c>
      <c r="F151" s="248" t="s">
        <v>1247</v>
      </c>
      <c r="G151" s="249" t="s">
        <v>208</v>
      </c>
      <c r="H151" s="250">
        <v>1</v>
      </c>
      <c r="I151" s="251"/>
      <c r="J151" s="252">
        <f>ROUND(I151*H151,2)</f>
        <v>0</v>
      </c>
      <c r="K151" s="248" t="s">
        <v>170</v>
      </c>
      <c r="L151" s="44"/>
      <c r="M151" s="253" t="s">
        <v>1</v>
      </c>
      <c r="N151" s="254" t="s">
        <v>43</v>
      </c>
      <c r="O151" s="94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57" t="s">
        <v>1227</v>
      </c>
      <c r="AT151" s="257" t="s">
        <v>166</v>
      </c>
      <c r="AU151" s="257" t="s">
        <v>88</v>
      </c>
      <c r="AY151" s="18" t="s">
        <v>164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8" t="s">
        <v>86</v>
      </c>
      <c r="BK151" s="146">
        <f>ROUND(I151*H151,2)</f>
        <v>0</v>
      </c>
      <c r="BL151" s="18" t="s">
        <v>1227</v>
      </c>
      <c r="BM151" s="257" t="s">
        <v>1248</v>
      </c>
    </row>
    <row r="152" s="12" customFormat="1" ht="22.8" customHeight="1">
      <c r="A152" s="12"/>
      <c r="B152" s="231"/>
      <c r="C152" s="232"/>
      <c r="D152" s="233" t="s">
        <v>77</v>
      </c>
      <c r="E152" s="244" t="s">
        <v>1249</v>
      </c>
      <c r="F152" s="244" t="s">
        <v>1250</v>
      </c>
      <c r="G152" s="232"/>
      <c r="H152" s="232"/>
      <c r="I152" s="235"/>
      <c r="J152" s="245">
        <f>BK152</f>
        <v>0</v>
      </c>
      <c r="K152" s="232"/>
      <c r="L152" s="236"/>
      <c r="M152" s="237"/>
      <c r="N152" s="238"/>
      <c r="O152" s="238"/>
      <c r="P152" s="239">
        <f>SUM(P153:P154)</f>
        <v>0</v>
      </c>
      <c r="Q152" s="238"/>
      <c r="R152" s="239">
        <f>SUM(R153:R154)</f>
        <v>0</v>
      </c>
      <c r="S152" s="238"/>
      <c r="T152" s="240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41" t="s">
        <v>190</v>
      </c>
      <c r="AT152" s="242" t="s">
        <v>77</v>
      </c>
      <c r="AU152" s="242" t="s">
        <v>86</v>
      </c>
      <c r="AY152" s="241" t="s">
        <v>164</v>
      </c>
      <c r="BK152" s="243">
        <f>SUM(BK153:BK154)</f>
        <v>0</v>
      </c>
    </row>
    <row r="153" s="2" customFormat="1" ht="21.75" customHeight="1">
      <c r="A153" s="41"/>
      <c r="B153" s="42"/>
      <c r="C153" s="246" t="s">
        <v>200</v>
      </c>
      <c r="D153" s="246" t="s">
        <v>166</v>
      </c>
      <c r="E153" s="247" t="s">
        <v>1251</v>
      </c>
      <c r="F153" s="248" t="s">
        <v>1252</v>
      </c>
      <c r="G153" s="249" t="s">
        <v>1253</v>
      </c>
      <c r="H153" s="250">
        <v>10</v>
      </c>
      <c r="I153" s="251"/>
      <c r="J153" s="252">
        <f>ROUND(I153*H153,2)</f>
        <v>0</v>
      </c>
      <c r="K153" s="248" t="s">
        <v>1</v>
      </c>
      <c r="L153" s="44"/>
      <c r="M153" s="253" t="s">
        <v>1</v>
      </c>
      <c r="N153" s="254" t="s">
        <v>43</v>
      </c>
      <c r="O153" s="94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57" t="s">
        <v>1227</v>
      </c>
      <c r="AT153" s="257" t="s">
        <v>166</v>
      </c>
      <c r="AU153" s="257" t="s">
        <v>88</v>
      </c>
      <c r="AY153" s="18" t="s">
        <v>164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8" t="s">
        <v>86</v>
      </c>
      <c r="BK153" s="146">
        <f>ROUND(I153*H153,2)</f>
        <v>0</v>
      </c>
      <c r="BL153" s="18" t="s">
        <v>1227</v>
      </c>
      <c r="BM153" s="257" t="s">
        <v>1254</v>
      </c>
    </row>
    <row r="154" s="13" customFormat="1">
      <c r="A154" s="13"/>
      <c r="B154" s="258"/>
      <c r="C154" s="259"/>
      <c r="D154" s="260" t="s">
        <v>173</v>
      </c>
      <c r="E154" s="261" t="s">
        <v>1</v>
      </c>
      <c r="F154" s="262" t="s">
        <v>1255</v>
      </c>
      <c r="G154" s="259"/>
      <c r="H154" s="263">
        <v>10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173</v>
      </c>
      <c r="AU154" s="269" t="s">
        <v>88</v>
      </c>
      <c r="AV154" s="13" t="s">
        <v>88</v>
      </c>
      <c r="AW154" s="13" t="s">
        <v>32</v>
      </c>
      <c r="AX154" s="13" t="s">
        <v>86</v>
      </c>
      <c r="AY154" s="269" t="s">
        <v>164</v>
      </c>
    </row>
    <row r="155" s="12" customFormat="1" ht="22.8" customHeight="1">
      <c r="A155" s="12"/>
      <c r="B155" s="231"/>
      <c r="C155" s="232"/>
      <c r="D155" s="233" t="s">
        <v>77</v>
      </c>
      <c r="E155" s="244" t="s">
        <v>1256</v>
      </c>
      <c r="F155" s="244" t="s">
        <v>104</v>
      </c>
      <c r="G155" s="232"/>
      <c r="H155" s="232"/>
      <c r="I155" s="235"/>
      <c r="J155" s="245">
        <f>BK155</f>
        <v>0</v>
      </c>
      <c r="K155" s="232"/>
      <c r="L155" s="236"/>
      <c r="M155" s="237"/>
      <c r="N155" s="238"/>
      <c r="O155" s="238"/>
      <c r="P155" s="239">
        <f>SUM(P156:P159)</f>
        <v>0</v>
      </c>
      <c r="Q155" s="238"/>
      <c r="R155" s="239">
        <f>SUM(R156:R159)</f>
        <v>0</v>
      </c>
      <c r="S155" s="238"/>
      <c r="T155" s="240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41" t="s">
        <v>190</v>
      </c>
      <c r="AT155" s="242" t="s">
        <v>77</v>
      </c>
      <c r="AU155" s="242" t="s">
        <v>86</v>
      </c>
      <c r="AY155" s="241" t="s">
        <v>164</v>
      </c>
      <c r="BK155" s="243">
        <f>SUM(BK156:BK159)</f>
        <v>0</v>
      </c>
    </row>
    <row r="156" s="2" customFormat="1" ht="16.5" customHeight="1">
      <c r="A156" s="41"/>
      <c r="B156" s="42"/>
      <c r="C156" s="246" t="s">
        <v>205</v>
      </c>
      <c r="D156" s="246" t="s">
        <v>166</v>
      </c>
      <c r="E156" s="247" t="s">
        <v>1257</v>
      </c>
      <c r="F156" s="248" t="s">
        <v>1258</v>
      </c>
      <c r="G156" s="249" t="s">
        <v>1259</v>
      </c>
      <c r="H156" s="250">
        <v>40</v>
      </c>
      <c r="I156" s="251"/>
      <c r="J156" s="252">
        <f>ROUND(I156*H156,2)</f>
        <v>0</v>
      </c>
      <c r="K156" s="248" t="s">
        <v>170</v>
      </c>
      <c r="L156" s="44"/>
      <c r="M156" s="253" t="s">
        <v>1</v>
      </c>
      <c r="N156" s="254" t="s">
        <v>43</v>
      </c>
      <c r="O156" s="94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57" t="s">
        <v>1227</v>
      </c>
      <c r="AT156" s="257" t="s">
        <v>166</v>
      </c>
      <c r="AU156" s="257" t="s">
        <v>88</v>
      </c>
      <c r="AY156" s="18" t="s">
        <v>164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8" t="s">
        <v>86</v>
      </c>
      <c r="BK156" s="146">
        <f>ROUND(I156*H156,2)</f>
        <v>0</v>
      </c>
      <c r="BL156" s="18" t="s">
        <v>1227</v>
      </c>
      <c r="BM156" s="257" t="s">
        <v>1260</v>
      </c>
    </row>
    <row r="157" s="13" customFormat="1">
      <c r="A157" s="13"/>
      <c r="B157" s="258"/>
      <c r="C157" s="259"/>
      <c r="D157" s="260" t="s">
        <v>173</v>
      </c>
      <c r="E157" s="261" t="s">
        <v>1</v>
      </c>
      <c r="F157" s="262" t="s">
        <v>1261</v>
      </c>
      <c r="G157" s="259"/>
      <c r="H157" s="263">
        <v>16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173</v>
      </c>
      <c r="AU157" s="269" t="s">
        <v>88</v>
      </c>
      <c r="AV157" s="13" t="s">
        <v>88</v>
      </c>
      <c r="AW157" s="13" t="s">
        <v>32</v>
      </c>
      <c r="AX157" s="13" t="s">
        <v>78</v>
      </c>
      <c r="AY157" s="269" t="s">
        <v>164</v>
      </c>
    </row>
    <row r="158" s="13" customFormat="1">
      <c r="A158" s="13"/>
      <c r="B158" s="258"/>
      <c r="C158" s="259"/>
      <c r="D158" s="260" t="s">
        <v>173</v>
      </c>
      <c r="E158" s="261" t="s">
        <v>1</v>
      </c>
      <c r="F158" s="262" t="s">
        <v>1262</v>
      </c>
      <c r="G158" s="259"/>
      <c r="H158" s="263">
        <v>24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173</v>
      </c>
      <c r="AU158" s="269" t="s">
        <v>88</v>
      </c>
      <c r="AV158" s="13" t="s">
        <v>88</v>
      </c>
      <c r="AW158" s="13" t="s">
        <v>32</v>
      </c>
      <c r="AX158" s="13" t="s">
        <v>78</v>
      </c>
      <c r="AY158" s="269" t="s">
        <v>164</v>
      </c>
    </row>
    <row r="159" s="14" customFormat="1">
      <c r="A159" s="14"/>
      <c r="B159" s="270"/>
      <c r="C159" s="271"/>
      <c r="D159" s="260" t="s">
        <v>173</v>
      </c>
      <c r="E159" s="272" t="s">
        <v>1</v>
      </c>
      <c r="F159" s="273" t="s">
        <v>199</v>
      </c>
      <c r="G159" s="271"/>
      <c r="H159" s="274">
        <v>40</v>
      </c>
      <c r="I159" s="275"/>
      <c r="J159" s="271"/>
      <c r="K159" s="271"/>
      <c r="L159" s="276"/>
      <c r="M159" s="277"/>
      <c r="N159" s="278"/>
      <c r="O159" s="278"/>
      <c r="P159" s="278"/>
      <c r="Q159" s="278"/>
      <c r="R159" s="278"/>
      <c r="S159" s="278"/>
      <c r="T159" s="27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0" t="s">
        <v>173</v>
      </c>
      <c r="AU159" s="280" t="s">
        <v>88</v>
      </c>
      <c r="AV159" s="14" t="s">
        <v>171</v>
      </c>
      <c r="AW159" s="14" t="s">
        <v>32</v>
      </c>
      <c r="AX159" s="14" t="s">
        <v>86</v>
      </c>
      <c r="AY159" s="280" t="s">
        <v>164</v>
      </c>
    </row>
    <row r="160" s="2" customFormat="1" ht="49.92" customHeight="1">
      <c r="A160" s="41"/>
      <c r="B160" s="42"/>
      <c r="C160" s="43"/>
      <c r="D160" s="43"/>
      <c r="E160" s="234" t="s">
        <v>842</v>
      </c>
      <c r="F160" s="234" t="s">
        <v>843</v>
      </c>
      <c r="G160" s="43"/>
      <c r="H160" s="43"/>
      <c r="I160" s="43"/>
      <c r="J160" s="211">
        <f>BK160</f>
        <v>0</v>
      </c>
      <c r="K160" s="43"/>
      <c r="L160" s="44"/>
      <c r="M160" s="313"/>
      <c r="N160" s="314"/>
      <c r="O160" s="94"/>
      <c r="P160" s="94"/>
      <c r="Q160" s="94"/>
      <c r="R160" s="94"/>
      <c r="S160" s="94"/>
      <c r="T160" s="95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8" t="s">
        <v>77</v>
      </c>
      <c r="AU160" s="18" t="s">
        <v>78</v>
      </c>
      <c r="AY160" s="18" t="s">
        <v>844</v>
      </c>
      <c r="BK160" s="146">
        <f>SUM(BK161:BK163)</f>
        <v>0</v>
      </c>
    </row>
    <row r="161" s="2" customFormat="1" ht="16.32" customHeight="1">
      <c r="A161" s="41"/>
      <c r="B161" s="42"/>
      <c r="C161" s="315" t="s">
        <v>1</v>
      </c>
      <c r="D161" s="315" t="s">
        <v>166</v>
      </c>
      <c r="E161" s="316" t="s">
        <v>1</v>
      </c>
      <c r="F161" s="317" t="s">
        <v>1</v>
      </c>
      <c r="G161" s="318" t="s">
        <v>1</v>
      </c>
      <c r="H161" s="319"/>
      <c r="I161" s="320"/>
      <c r="J161" s="321">
        <f>BK161</f>
        <v>0</v>
      </c>
      <c r="K161" s="322"/>
      <c r="L161" s="44"/>
      <c r="M161" s="323" t="s">
        <v>1</v>
      </c>
      <c r="N161" s="324" t="s">
        <v>43</v>
      </c>
      <c r="O161" s="94"/>
      <c r="P161" s="94"/>
      <c r="Q161" s="94"/>
      <c r="R161" s="94"/>
      <c r="S161" s="94"/>
      <c r="T161" s="95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8" t="s">
        <v>844</v>
      </c>
      <c r="AU161" s="18" t="s">
        <v>86</v>
      </c>
      <c r="AY161" s="18" t="s">
        <v>844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8" t="s">
        <v>86</v>
      </c>
      <c r="BK161" s="146">
        <f>I161*H161</f>
        <v>0</v>
      </c>
    </row>
    <row r="162" s="2" customFormat="1" ht="16.32" customHeight="1">
      <c r="A162" s="41"/>
      <c r="B162" s="42"/>
      <c r="C162" s="315" t="s">
        <v>1</v>
      </c>
      <c r="D162" s="315" t="s">
        <v>166</v>
      </c>
      <c r="E162" s="316" t="s">
        <v>1</v>
      </c>
      <c r="F162" s="317" t="s">
        <v>1</v>
      </c>
      <c r="G162" s="318" t="s">
        <v>1</v>
      </c>
      <c r="H162" s="319"/>
      <c r="I162" s="320"/>
      <c r="J162" s="321">
        <f>BK162</f>
        <v>0</v>
      </c>
      <c r="K162" s="322"/>
      <c r="L162" s="44"/>
      <c r="M162" s="323" t="s">
        <v>1</v>
      </c>
      <c r="N162" s="324" t="s">
        <v>43</v>
      </c>
      <c r="O162" s="94"/>
      <c r="P162" s="94"/>
      <c r="Q162" s="94"/>
      <c r="R162" s="94"/>
      <c r="S162" s="94"/>
      <c r="T162" s="95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8" t="s">
        <v>844</v>
      </c>
      <c r="AU162" s="18" t="s">
        <v>86</v>
      </c>
      <c r="AY162" s="18" t="s">
        <v>844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8" t="s">
        <v>86</v>
      </c>
      <c r="BK162" s="146">
        <f>I162*H162</f>
        <v>0</v>
      </c>
    </row>
    <row r="163" s="2" customFormat="1" ht="16.32" customHeight="1">
      <c r="A163" s="41"/>
      <c r="B163" s="42"/>
      <c r="C163" s="315" t="s">
        <v>1</v>
      </c>
      <c r="D163" s="315" t="s">
        <v>166</v>
      </c>
      <c r="E163" s="316" t="s">
        <v>1</v>
      </c>
      <c r="F163" s="317" t="s">
        <v>1</v>
      </c>
      <c r="G163" s="318" t="s">
        <v>1</v>
      </c>
      <c r="H163" s="319"/>
      <c r="I163" s="320"/>
      <c r="J163" s="321">
        <f>BK163</f>
        <v>0</v>
      </c>
      <c r="K163" s="322"/>
      <c r="L163" s="44"/>
      <c r="M163" s="323" t="s">
        <v>1</v>
      </c>
      <c r="N163" s="324" t="s">
        <v>43</v>
      </c>
      <c r="O163" s="325"/>
      <c r="P163" s="325"/>
      <c r="Q163" s="325"/>
      <c r="R163" s="325"/>
      <c r="S163" s="325"/>
      <c r="T163" s="326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8" t="s">
        <v>844</v>
      </c>
      <c r="AU163" s="18" t="s">
        <v>86</v>
      </c>
      <c r="AY163" s="18" t="s">
        <v>844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8" t="s">
        <v>86</v>
      </c>
      <c r="BK163" s="146">
        <f>I163*H163</f>
        <v>0</v>
      </c>
    </row>
    <row r="164" s="2" customFormat="1" ht="6.96" customHeight="1">
      <c r="A164" s="41"/>
      <c r="B164" s="69"/>
      <c r="C164" s="70"/>
      <c r="D164" s="70"/>
      <c r="E164" s="70"/>
      <c r="F164" s="70"/>
      <c r="G164" s="70"/>
      <c r="H164" s="70"/>
      <c r="I164" s="70"/>
      <c r="J164" s="70"/>
      <c r="K164" s="70"/>
      <c r="L164" s="44"/>
      <c r="M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</row>
  </sheetData>
  <sheetProtection sheet="1" autoFilter="0" formatColumns="0" formatRows="0" objects="1" scenarios="1" spinCount="100000" saltValue="P1VO4Ay8tAskAT3jyZbOt1dLjJxr1WXbw6kV3RIfAirSV8aCXKu5GfyhY/MtlV2EDTUhpNB2a7ZBGc1jPsJVKg==" hashValue="8Oha1z4cCBxwXmbWaYtTUcgsUoxcRKbXndT5or4dQFKKjwGsRUj3sR5FAPFN8qDO5OUv7WQuncxMvuTEA9fqgg==" algorithmName="SHA-512" password="CC35"/>
  <autoFilter ref="C134:K163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dataValidations count="2">
    <dataValidation type="list" allowBlank="1" showInputMessage="1" showErrorMessage="1" error="Povoleny jsou hodnoty K, M." sqref="D161:D164">
      <formula1>"K, M"</formula1>
    </dataValidation>
    <dataValidation type="list" allowBlank="1" showInputMessage="1" showErrorMessage="1" error="Povoleny jsou hodnoty základní, snížená, zákl. přenesená, sníž. přenesená, nulová." sqref="N161:N164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DESKTOP-7VAAOUV\Zuzana Kosáková</dc:creator>
  <cp:lastModifiedBy>DESKTOP-7VAAOUV\Zuzana Kosáková</cp:lastModifiedBy>
  <dcterms:created xsi:type="dcterms:W3CDTF">2023-05-16T16:17:20Z</dcterms:created>
  <dcterms:modified xsi:type="dcterms:W3CDTF">2023-05-16T16:17:32Z</dcterms:modified>
</cp:coreProperties>
</file>